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160" tabRatio="750" firstSheet="1" activeTab="16"/>
  </bookViews>
  <sheets>
    <sheet name="январь" sheetId="1" r:id="rId1"/>
    <sheet name="февраль" sheetId="2" r:id="rId2"/>
    <sheet name="март" sheetId="3" r:id="rId3"/>
    <sheet name="1 квартал" sheetId="4" r:id="rId4"/>
    <sheet name="апрель" sheetId="5" r:id="rId5"/>
    <sheet name="май" sheetId="6" r:id="rId6"/>
    <sheet name="июнь" sheetId="7" r:id="rId7"/>
    <sheet name="2 квартал" sheetId="8" r:id="rId8"/>
    <sheet name="июль" sheetId="9" r:id="rId9"/>
    <sheet name="август" sheetId="10" r:id="rId10"/>
    <sheet name="сентябрь" sheetId="11" r:id="rId11"/>
    <sheet name="3 квартал" sheetId="12" r:id="rId12"/>
    <sheet name="октябрь" sheetId="13" r:id="rId13"/>
    <sheet name="ноябрь" sheetId="14" r:id="rId14"/>
    <sheet name="декабрь" sheetId="15" r:id="rId15"/>
    <sheet name="4 квартал" sheetId="16" r:id="rId16"/>
    <sheet name="за 2017г." sheetId="17" r:id="rId17"/>
    <sheet name="сводка" sheetId="18" state="hidden" r:id="rId18"/>
  </sheets>
  <externalReferences>
    <externalReference r:id="rId21"/>
    <externalReference r:id="rId22"/>
  </externalReferences>
  <definedNames>
    <definedName name="_xlnm._FilterDatabase" localSheetId="17" hidden="1">'сводка'!$D$10:$J$159</definedName>
  </definedNames>
  <calcPr fullCalcOnLoad="1"/>
</workbook>
</file>

<file path=xl/comments18.xml><?xml version="1.0" encoding="utf-8"?>
<comments xmlns="http://schemas.openxmlformats.org/spreadsheetml/2006/main">
  <authors>
    <author>Шамаева Ирина Олеговна</author>
  </authors>
  <commentList>
    <comment ref="N78" authorId="0">
      <text>
        <r>
          <rPr>
            <b/>
            <sz val="9"/>
            <rFont val="Tahoma"/>
            <family val="2"/>
          </rPr>
          <t>Шамаева Ирина Олеговна:</t>
        </r>
        <r>
          <rPr>
            <sz val="9"/>
            <rFont val="Tahoma"/>
            <family val="2"/>
          </rPr>
          <t xml:space="preserve">
изменение объёмов ДС №2</t>
        </r>
      </text>
    </comment>
  </commentList>
</comments>
</file>

<file path=xl/sharedStrings.xml><?xml version="1.0" encoding="utf-8"?>
<sst xmlns="http://schemas.openxmlformats.org/spreadsheetml/2006/main" count="1635" uniqueCount="591">
  <si>
    <t>№ п/п</t>
  </si>
  <si>
    <t>к приказу ФАС России</t>
  </si>
  <si>
    <t>от 23.12.2011 № 893</t>
  </si>
  <si>
    <t>Приложение 5</t>
  </si>
  <si>
    <t>Информация о способах приобретения, стоимости и об объемах товаров,</t>
  </si>
  <si>
    <t>Зона входа в газораспредели-тельную сеть</t>
  </si>
  <si>
    <t>Зона выхода из газораспредели-тельной сети</t>
  </si>
  <si>
    <t>Наименование газораспредели-тельной сети</t>
  </si>
  <si>
    <t>Стоимость приобретаемых товаров (работ, услуг) отдельно по каждому виду (группе) товаров, необходимых для оказания услуг по транспортировке газа по газораспредели-тельной сети</t>
  </si>
  <si>
    <t>Способы приобретения товаров (работ, услуг) отдельно по каждому виду (группе) товаров, необходимых для оказания услуг по транспортировке газа по газораспредели-тельной сети</t>
  </si>
  <si>
    <t>ООО "Металлоцентр Лидер-М"</t>
  </si>
  <si>
    <t>конкурс</t>
  </si>
  <si>
    <t>1</t>
  </si>
  <si>
    <t>Объемы приобретаемых товаров (работ, услуг) отдельно по каждому виду (группе) товаров, необходимых для оказания услуг по транспортировке газа по газораспределительной сети</t>
  </si>
  <si>
    <t>Виды (группы) товаров (работ, услуг), необходимых для оказания услуг по транспортировке газа по газораспределительной сети</t>
  </si>
  <si>
    <t>ООО "ТД ПТПА"</t>
  </si>
  <si>
    <t>ЗАО "Техсервис-Якутия"</t>
  </si>
  <si>
    <t>ООО "Колми"</t>
  </si>
  <si>
    <t>котировка</t>
  </si>
  <si>
    <t>Бензин и дизтопливо</t>
  </si>
  <si>
    <t>Электротехнические материалы</t>
  </si>
  <si>
    <t>Запчасти и материалы для текущего ремонта и обслуживания автотранспортной, специальной и тракторной техники</t>
  </si>
  <si>
    <t>Материалы на текущий ремонт, обслуживание и эксплуатацию производственного оборудования и сооружений, кроме строительных материалов и инструментов (в статью также входят запорная арматура, трубы (не строительные), детали и т.п. )</t>
  </si>
  <si>
    <t>Прочие ГСМ</t>
  </si>
  <si>
    <t>Оборудование</t>
  </si>
  <si>
    <t>Зона входа в газораспределительную сеть</t>
  </si>
  <si>
    <t>Зона выхода из газораспределительной сети</t>
  </si>
  <si>
    <t>Стоимость приобретаемых товаров (работ, услуг) отдельно по каждому виду (группе) товаров, необходимых для оказания услуг по транспортировке газа по газораспределительной сети</t>
  </si>
  <si>
    <t>2</t>
  </si>
  <si>
    <t>3</t>
  </si>
  <si>
    <t>4</t>
  </si>
  <si>
    <t>5</t>
  </si>
  <si>
    <t>6</t>
  </si>
  <si>
    <t>Прочие материалы</t>
  </si>
  <si>
    <t>7</t>
  </si>
  <si>
    <t>Техника (приобретение)</t>
  </si>
  <si>
    <t>8</t>
  </si>
  <si>
    <t>ООО "Сервис-Ойл"</t>
  </si>
  <si>
    <t>УГРС</t>
  </si>
  <si>
    <t>АО "Саханефтегазсбыт"</t>
  </si>
  <si>
    <t>ООО "АЛГОЛ ДВ"</t>
  </si>
  <si>
    <t>ООО ТД "Ставропольхимстрой"</t>
  </si>
  <si>
    <t>Поставка ГСМ через ПК Вилюйск, Ханг, Ввил, Ленск, Жатай (Лот №4)</t>
  </si>
  <si>
    <t>Поставка изоляционных материалов для подразделений АО «Сахатранснефтегаз» на 2017 год.</t>
  </si>
  <si>
    <t>ООО НПП "Трансгазремонт"</t>
  </si>
  <si>
    <t>УДТГ</t>
  </si>
  <si>
    <t>ЛПУМГ</t>
  </si>
  <si>
    <t>ЯГПЗ</t>
  </si>
  <si>
    <t>УТС</t>
  </si>
  <si>
    <t>представительство</t>
  </si>
  <si>
    <t>СМУ</t>
  </si>
  <si>
    <t>АУП</t>
  </si>
  <si>
    <t>ООО "Управляющая компания ТЕХСТРОЙКОНТРАКТ"</t>
  </si>
  <si>
    <t>1/17-мтс от 11.01.2016</t>
  </si>
  <si>
    <t>поставка экскаватора HITACHI ZX180LCN-5G с дополнительным оборудованием</t>
  </si>
  <si>
    <t>дополнительное оборудование</t>
  </si>
  <si>
    <t>2/17-мтс от 13.01.2017</t>
  </si>
  <si>
    <t>Поставка легкового автотранспорта для нужд УГРС АО "Сахатранснефтегаз"</t>
  </si>
  <si>
    <t>ООО "Челябинский Завод Деталей Трубопроводов"</t>
  </si>
  <si>
    <t>4/17-мтс от 17.01.2017г.</t>
  </si>
  <si>
    <t>Поставка соединительных деталей для подразделений АО «Сахатранснефтегаз» на 2017 год.</t>
  </si>
  <si>
    <t>ООО "НГСК"</t>
  </si>
  <si>
    <t>5/17-мтс от 16.01.2017г.</t>
  </si>
  <si>
    <t>Поставка сварочных материалов для подразделений АО «Сахатранснефтегаз» на 2017 год.</t>
  </si>
  <si>
    <t>6/17-мтс от 19.01.2017</t>
  </si>
  <si>
    <t>поставка запасных часте на спецтехнику ТРЭКОЛ, ГАЗ, ЗЗГТ</t>
  </si>
  <si>
    <t>7/17-мтс от 18.01.2017г.</t>
  </si>
  <si>
    <t>Поставка запорной и регулирующей арматуры для выполнения строительно-монтажных работ по объекту строительства «МГ Вилюйск – Верневилюйск. Резервная нитка на переходе через р. Чыбыда»</t>
  </si>
  <si>
    <t>ООО "Газрегионпоставка"</t>
  </si>
  <si>
    <t>8/17-мтс от 19.01.2017г.</t>
  </si>
  <si>
    <t>Поставка запорной и регулирующей арматуры для подразделения УДиТГ АО «Сахатранснефтегаз» на 2017 год. (производства ООО "ТюменНИИгипрогаз")</t>
  </si>
  <si>
    <t>ООО "Торлион"</t>
  </si>
  <si>
    <t>9/17-мтс от 23.01.2017г.</t>
  </si>
  <si>
    <t xml:space="preserve">Поставка комплекта радиооборудования для радиолинейной линии по объекту: «РРЛ База ЛПУМГ-ГРС-1, База ЛПУМГ-ГРС-2» </t>
  </si>
  <si>
    <t>ООО "Геостройизыскания-Хабаровск"</t>
  </si>
  <si>
    <t>10/17-мтс</t>
  </si>
  <si>
    <t>Поставка геодезического оборудования</t>
  </si>
  <si>
    <t>11/17-мтс от 23.01.2017</t>
  </si>
  <si>
    <t>поставка запасных частей ГАЗ, ЗЗГТ</t>
  </si>
  <si>
    <t>12/17-мтс от 23.01.2017</t>
  </si>
  <si>
    <t>поставка экскаватора - погрузчика CASE 570-ST и дополнительного оборудования</t>
  </si>
  <si>
    <t>ООО "СахаУниверсал"</t>
  </si>
  <si>
    <t>15/17-мтс от 30.01.2017г.</t>
  </si>
  <si>
    <t>Поставка электротехнической продукции для АО "Сахатранснефтегаз"</t>
  </si>
  <si>
    <t>26/17-хоз от 27.01.2017</t>
  </si>
  <si>
    <t>поставка ЗП  ТТМ. ЗЗГТ</t>
  </si>
  <si>
    <t>ООО ПМК "Айрон-Строй"</t>
  </si>
  <si>
    <t>16/17-мтс от 27.01.2017г</t>
  </si>
  <si>
    <t>поставка резервуаров</t>
  </si>
  <si>
    <t>ООО "НефтеГазовый Элемент"</t>
  </si>
  <si>
    <t>17/17-мтс от 30.01.2017г</t>
  </si>
  <si>
    <t>поставка автоматических редуцирующих пунктов</t>
  </si>
  <si>
    <t>18/17-мтс от 06.02.2017г.</t>
  </si>
  <si>
    <t>Поставка запорной и регулирующей арматуры (до д.300) для нужд подразделений АО «Сахатранснефтегаз» на 2017 год</t>
  </si>
  <si>
    <t>19/17-мтс от 06.02.2017г.</t>
  </si>
  <si>
    <t>Поставка запорной и регулирующей арматуры (от д.300) для нужд подразделений АО «Сахатранснефтегаз» на 2017 год</t>
  </si>
  <si>
    <t>20/17-мтс от 03.02.2017г.</t>
  </si>
  <si>
    <t>Приобретение комплектов радиооборудования для объектов:  «РРС-1 с. Бясь-Кюель М/Гп к с. Бердигестях», «РРС-2 с. Бясь-Кюель М/Гп к с. Бердигестях», «МГ к с. Бердигестях. Горного улуса Республики Саха (Якутия). РРС-3», «МГ к с. Бердигестях. Горного улуса Республики Саха (Якутия) УРС-4/1».</t>
  </si>
  <si>
    <t>21/17-мтс от 13.02.2017</t>
  </si>
  <si>
    <t>Поставка Сварочного агрегата Denio для нужд УГРС АО "Сахатранснефтегаз"</t>
  </si>
  <si>
    <t>22/17-мтс от 14.02.2017</t>
  </si>
  <si>
    <t>Поставка ТС группы УАЗ для нужд подразделений АО "Сахатранснефтегаз"</t>
  </si>
  <si>
    <t>22/17-мтс-д-1 от 14.02.2017</t>
  </si>
  <si>
    <t>ООО "ХИТ МАШИНЕРИ"</t>
  </si>
  <si>
    <t>23/17-мтс от 14.02.2017</t>
  </si>
  <si>
    <t xml:space="preserve">поставка экскаватора HITACHI ZX330LC-5G </t>
  </si>
  <si>
    <t>ООО "Брассика"</t>
  </si>
  <si>
    <t>25/17-мтс от 15.02.2017г.</t>
  </si>
  <si>
    <t>поставки здания КПП на ул.Автодорожная</t>
  </si>
  <si>
    <t>ООО "ПОЛИПЛАСТИК Сибирь"</t>
  </si>
  <si>
    <t>27/17-мтс от 16.02.2017г.</t>
  </si>
  <si>
    <t>Поставка полиэтиленовой трубной продукции и фитингов для нужд подразделений АО «Сахатранснефтегаз» на 2017 год.</t>
  </si>
  <si>
    <t>28/17-мтс от 20.02.2017</t>
  </si>
  <si>
    <t>Поставка элементов питания для нужд подразделения УГРС АО «Сахатранснефтегаз».</t>
  </si>
  <si>
    <t>29/17-мтс от 21.02.2017г.</t>
  </si>
  <si>
    <t>30/17-мтс от 22.02.2017</t>
  </si>
  <si>
    <t>Поставка электротехнической продукции для подразделения УДиТГ АО «Сахатранснефтегаз» на 2017 год.</t>
  </si>
  <si>
    <t>ООО "Компания ДЭП"</t>
  </si>
  <si>
    <t>31/17-мтс от 22.02.2017г.</t>
  </si>
  <si>
    <t>Поставка контроллеров и модулей для ЛПУМГ АО СТНГ</t>
  </si>
  <si>
    <t>Индивидуальный предприниматель Субботина А.М.</t>
  </si>
  <si>
    <t>32/17-мтс от 22.02.2017г.</t>
  </si>
  <si>
    <t>Поставка системы звук.трансляции для ЛПУМГ</t>
  </si>
  <si>
    <t>ООО "Первая арматурная компания"</t>
  </si>
  <si>
    <t>33/17-мтс от 01.03.2017</t>
  </si>
  <si>
    <t>Поставка запорной арматуры для УГРС</t>
  </si>
  <si>
    <t>34/17-мтс от 01.03.2017</t>
  </si>
  <si>
    <t>Поставка оборудования для подразделения УДиТГ АО «Сахатранснефтегаз» на 2017 год.</t>
  </si>
  <si>
    <t>ООО "КРАС-КО"</t>
  </si>
  <si>
    <t>35/17-мтс от 01.03.2017г.</t>
  </si>
  <si>
    <t>Поставка элементов трубопроводов для подразделений АО «Сахатранснефтегаз» на 2017 год.</t>
  </si>
  <si>
    <t>37/17-мтс от 02.03.2017</t>
  </si>
  <si>
    <t>Поставка изоляционных материалов для подразделения УТС АО «Сахатранснефтегаз» на 2017 год (утеплитель Кнауф)</t>
  </si>
  <si>
    <t>ООО "АТЛЕТ"</t>
  </si>
  <si>
    <t>38/17-мтс от 02.03.2017</t>
  </si>
  <si>
    <t>Поставка мини-эксковатора для нужд подразделения ЛПУМГ</t>
  </si>
  <si>
    <t>39/17-мтс от 03.03.2017</t>
  </si>
  <si>
    <t>Поставка оборудования для нужд подразделений АО «Сахатранснефтегаз» на 2017 год.</t>
  </si>
  <si>
    <t>40/17-мтс от 03.03.2017</t>
  </si>
  <si>
    <t>Поставка запорной и регулирующей арматуры для нужд подразделений АО «Сахатранснефтегаз» на 2017 год.</t>
  </si>
  <si>
    <t>ИП Мельников Р.В.</t>
  </si>
  <si>
    <t>41/17-мтс от 06.03.2017</t>
  </si>
  <si>
    <t>поставка запасных частей на транспортные средства</t>
  </si>
  <si>
    <t>ООО "АЗИМУТ"</t>
  </si>
  <si>
    <t>42/17-мтс от 06.03.2017</t>
  </si>
  <si>
    <t>поставка автобуса КАВЗ 4235-12 АВРОРА</t>
  </si>
  <si>
    <t>ООО "Автомол"</t>
  </si>
  <si>
    <t>43/17мтс от 07.03.2017</t>
  </si>
  <si>
    <t>Поставка лодочных моторов</t>
  </si>
  <si>
    <t>ООО "Арамильский Завод "СтройДорМаш"</t>
  </si>
  <si>
    <t>44/17-мтс от 09.03.2017</t>
  </si>
  <si>
    <t>поставка ТС на шасси УРАЛ</t>
  </si>
  <si>
    <t>46/17-мтс от 15.03.2017</t>
  </si>
  <si>
    <t>Поставка трубной продукции для нужд подразделений АО «Сахатранснефтегаз» на 2017 год.</t>
  </si>
  <si>
    <t>ООО ФПК "Уральская Марка"</t>
  </si>
  <si>
    <t>48/17-мтс от 17.03.2017</t>
  </si>
  <si>
    <t>51/17-мтс от 27.03.2017г</t>
  </si>
  <si>
    <t>Поставка ГСМ наливом с Як.нефтебазы (Лот №10)</t>
  </si>
  <si>
    <t>52/17-мтс от 27.03.2017г</t>
  </si>
  <si>
    <t>Поставка ГСМ наливом с Вил.нефтебазы (Лот №9)</t>
  </si>
  <si>
    <t>55/17-мтс от 27.03.2017г</t>
  </si>
  <si>
    <t>Поставка ГСМ через ПК Вилюйск, Бердигестях, Якутск (Лот №6)</t>
  </si>
  <si>
    <t>56/17-мтс от 27.03.2017г</t>
  </si>
  <si>
    <t>Поставка ГСМ через ПК Як, М-Канг, Горн (Орто-Сурт) (Лот №5)</t>
  </si>
  <si>
    <t>57/17-мтс от 27.03.2017г</t>
  </si>
  <si>
    <t>58/17-мтс от 27.03.2017г</t>
  </si>
  <si>
    <t>Поставка ГСМ через ПК Намцы, Як, М-Канг, Кобяй, Вил, Горн (Лот №3)</t>
  </si>
  <si>
    <t>59/17-мтс от 27.03.2017г</t>
  </si>
  <si>
    <t>поставка нефтепродуктов ПК Якутск (Лот №2)</t>
  </si>
  <si>
    <t>60/17-мтс от 27.03.2017г</t>
  </si>
  <si>
    <t>Поставка ГСМ ПК через АЗС Як, М.-Канг.(Лот №1)</t>
  </si>
  <si>
    <t>ООО "Арамильский завод "СтройДорМаш"</t>
  </si>
  <si>
    <t>61/17-мтс от 27.03.2017</t>
  </si>
  <si>
    <t>поставка запасных частей на ТС группы УРАЛ</t>
  </si>
  <si>
    <t>62/17-мтс</t>
  </si>
  <si>
    <t>Поставка ТС группы ЛАДА для нужд подразделения УГРС АО "Сахатранснефтегаз"</t>
  </si>
  <si>
    <t>63/17-мтс</t>
  </si>
  <si>
    <t>Поставка ТС группы ГАЗ для нужд подразделения УГРС АО "Сахатранснефтегаз"</t>
  </si>
  <si>
    <t>64/17-мтс</t>
  </si>
  <si>
    <t xml:space="preserve">Поставка компрессора  Аирман для нужд подразделения УГРС АО "Сахатранснефтегаз" </t>
  </si>
  <si>
    <t>необходимых для оказания услуг по транспортировке газа по газораспределительным сетям АО "Сахатранснефтегаз" по состоянию</t>
  </si>
  <si>
    <t>январь</t>
  </si>
  <si>
    <t>февраль</t>
  </si>
  <si>
    <t>март</t>
  </si>
  <si>
    <t>1 ед.</t>
  </si>
  <si>
    <t>1485 шт.</t>
  </si>
  <si>
    <t>12 шт.</t>
  </si>
  <si>
    <t>120 шт.</t>
  </si>
  <si>
    <t>2 м., 261 шт.</t>
  </si>
  <si>
    <t>33 шт.</t>
  </si>
  <si>
    <t>2808 шт.</t>
  </si>
  <si>
    <t>4 ед.</t>
  </si>
  <si>
    <t>4 шт.</t>
  </si>
  <si>
    <t>114 шт.</t>
  </si>
  <si>
    <t>9 шт.</t>
  </si>
  <si>
    <t>188 м., 1667 шт.</t>
  </si>
  <si>
    <t>35 шт.</t>
  </si>
  <si>
    <t>50 шт.</t>
  </si>
  <si>
    <t>64 шт.</t>
  </si>
  <si>
    <t>3 шт.</t>
  </si>
  <si>
    <t>106 шт.</t>
  </si>
  <si>
    <t>69 шт.</t>
  </si>
  <si>
    <t>2 шт.</t>
  </si>
  <si>
    <t>932 шт.</t>
  </si>
  <si>
    <t>3 ед.</t>
  </si>
  <si>
    <t>4184 шт.</t>
  </si>
  <si>
    <t>7780 кг.</t>
  </si>
  <si>
    <t>4340 м., 5117 шт.</t>
  </si>
  <si>
    <t>16 ед.</t>
  </si>
  <si>
    <t>1 шт.</t>
  </si>
  <si>
    <t>3997 шт., 6710 м.</t>
  </si>
  <si>
    <t>1500 шт.</t>
  </si>
  <si>
    <t>3085 кг.</t>
  </si>
  <si>
    <t>19418 шт.</t>
  </si>
  <si>
    <t>60 шт.</t>
  </si>
  <si>
    <t>19991 м.</t>
  </si>
  <si>
    <t>348 шт.</t>
  </si>
  <si>
    <t>централиз</t>
  </si>
  <si>
    <t>котировка, конкурс</t>
  </si>
  <si>
    <t>прямая закупка</t>
  </si>
  <si>
    <t>2 ед.</t>
  </si>
  <si>
    <t>204050 л.</t>
  </si>
  <si>
    <t>10 ед.</t>
  </si>
  <si>
    <t>583 шт.</t>
  </si>
  <si>
    <t>184 шт</t>
  </si>
  <si>
    <t>2866 шт</t>
  </si>
  <si>
    <t>1515 шт.</t>
  </si>
  <si>
    <t>4368 шт.; 7780 кг.</t>
  </si>
  <si>
    <t>4340 м., 7983 шт.</t>
  </si>
  <si>
    <t>котировка, прямая закупка</t>
  </si>
  <si>
    <t>1) Газораспределительные сети г.Якутска и пригородов: Газораспределительные сети с. Марха, Газораспределительные сети с.Маган, Газораспределительные сети с.Жатай, Газораспределительные сети с.Кангалассы, Газораспределительные сети с.Капитоновка, Газораспределительные сети с.Тулагино, с.Сырдах, Газораспределительные сети с.Кильдямцы.
2) Газораспределительные сети с. Верхневилюйск, Газораспределительные сети с. Хомустах, Газораспределительные сети с. Оросу, Газораспределительные сети с. с.Тамалакан, Газораспределительные сети с. Кюль, Газораспределительные сети с. Харыялах;
3) Газораспределительные сети с. Майя, Газораспределительные сети с. Петровка, Газораспределительные сети  с. Чуйя;
4) Газораспределительные сети  с. Табага, Газораспределительные сети  с. Павловск, Газораспределительные сети  с. Хаптагай, Газораспределительные сети  п. Н-Бестях, Газораспределительные сети  с. Тюнгюлю, Газораспределительные сети  с. Тумул; 
5) Газораспределительные сети с. Мукучи, Газораспределительные сети с. Мастах, Газораспределительные сети с. Багадя, Газораспределительные сети с. Арылах;
6) Газораспределительные сети с. Намцы, Газораспределительные сети с. Хамагатта, Газораспределительные сети с. Партизан, Газораспределительные сети с. Кысыл-Сыр, Газораспределительные сети с. Аппаны, Газораспределительные сети с. Графский Берег, Газораспределительные сети с. Едейцы, Газораспределительные сети с. Искра, Газораспределительные сети с. Красная деревня, Газораспределительные сети с. Никольцы; 
7) Газораспределительные сети с. Бетюнцы, Газораспределительные сети с. Модутцы;
8) Газораспределительные сети с. Столбы, Газораспределительные сети с. Маймага, Газораспределительные сети с. Булуус;
9) Газораспределительные сети с. Ситте;
10) Газораспределительные сети с. Салбанцы;
11) Газораспределительные сети с. Тастах;
12) Газораспределительные сети с. Хатассы, Газораспределительные сети с. Владимировка, Газораспределительные сети с. Ст.Табага, Газораспределительные сети район ВШМ;
13) Газораспределительные сети г. Покровск, Газораспределительные сети п. Мохсоголлох, Газораспределительные сети п. В.Бестях, Газораспределительные сети с. Немюгюнцы;
14) Газораспределительные сети с. Октемцы, Газораспределительные сети с. Техтюр, Газораспределительные сети  с. Улах-Ан;
15) Газораспределительные сети с.Улахан-Ан;
16) Газораспределительные сети с. Булгунняхтах;
17) Газораспределительные сети  г. Вилюйск;
18) Газораспределительные сети п. Кысыл-Сыр;
19) Газораспределительные сети с. Сосновка,  Газораспределительные сети с. Чинеке;
20) Газораспределительные сети с. Екюндю;
21) Газораспределительные сети с. Бетюнг;
22) Газораспределительные сети с. Тасагар;
23) Газораспределительные сети с. Хампа;
24) Газораспределительные сети с. Тымпы; 
25) Газораспределительные сети с. Чай;
26) Газораспределительные сети с. Сыдыбыл; Газораспределительные сети с. Кеданда;
27) Газораспределительные сети с. Усун;
28) Газораспределительные сети с. Тербяс;
29) Газораспределительные сети с. Кюбяинде;
30) Газораспределительные сети с. Бясь-Кюель;
31) Газораспределительные сети с. Кюерелях;
32) Газораспределительные сети с. Кобяй;
33) Газораспределительные сети с. Аргас;
34) Газораспределительные сети с. Тыайа;
35) Газораспределительные сети с.Чагда;
36) Газораспределительные сети с. Арыктаах;
37) Газораспределительные сети с.Люксюгун;
38) Газораспределительные сети г. Ленск.</t>
  </si>
  <si>
    <t>1) Выход из ГРС1, ГРС2 г.Якутска, и Пригороды;
2) АГРС с. Верхневилюйск, АГРС с. Хомустах, АГРС с. с.Тамалакан, АГРС с. Кюль, АГРС с. Верхневилюйск;
3) АГРС "Майя";
4) АГРС "Павловск","Хаптагай","Табага","Н-Бестях","Тюнгюлю";
5) АГРС с. Мукучи, ГРС с. Мастах, АГРС с. Арылах;
6) АГРС с. Намцы;
7) АГРС с. Бетюнцы;
8) АГРС с.Столбы;
9) АГРС с.Ситте;
10) АГРС с.Салбанцы;
11) АГРС с.Тастах;
12) АГРС "Хатассы";
13) АГРС "Покровск";
14) АГРС с.Октемцы;
15) АГРС с.Улахан-Ан;
16) АГРС с.Булгунняхтах;
17) АГРС Вилюйск;
18)АГРС Кысыл-Сыр;
19) АГРС Чинеке;
20) АГРС Екюндю;
21) АГРС Екюндю;
22) АГРС Тасагар;
23) АГРС Хампа;
24) АГРС Тымпы;
25) АГРС Чай;
26) АГРС Сыдыбыл;
27) АГРС Усун;
28) АГРС Тербяс;
29) АГРС Кюбяинде;
30) АГРС с.Бясь-Кюель;
31) АГРС с.Кюерелях;
32) АГРС с.Кобяй;
33) АГРС Берге;
34) АГРС с.Тыайа;
35) АГРС с.Чагда;
36) АГРС с.Арыктаах;
37) АГРС с.Люксюгун;
38) АГРС г. Ленск.</t>
  </si>
  <si>
    <t>1) г.Якутск и пригород: с. Марха,  с.Маган,  с.Жатай,  с.Кангалассы,  с.Капитоновка,  с.Тулагино, с.Сырдах, с.Кильдямцы;
2) с. Верхневилюйск, с. Хомустах,  с. Оросу, с.Тамалакан, с. Кюль,  с. Харыялах;
3) с. Майя, с. Петровка, с. Чуйя;
4) с.Табага, с.Павловск, с.Хаптагай, п.Н-Бестях,  с.Тюнгюлю, с.Тумул;
5) с. Мукучи, с. Мастах, с. Багадя, с. Арылах;
6) с. Намцы, с. Хамагатта, с. Партизан, с. Кысыл-Сыр, с. Аппаны, с. Графский Берег, с. Едейцы, с. Искра, с. Красная деревня, с. Никольцы;
7) Бетюнцы,с. Модутцы;
8) с.Столбы, с. Маймага, с. Булуус;
9) с.Ситте;
10) с. Салбанцы;
11) с. Тастах;
12) с. Хатассы, с. Владимировка, с. Ст.Табага, Высшая школа музыки;
13) г. Покровск,  п. Мохсоголлох,  п. В.Бестях,  с. Немюгюнцы;
14) с. Октемцы, с. Техтюр, с. Улах-Ан;
15) с.Улахан-Ан;
16) с. Булгунняхтах;
17) г. Вилюйск;
18) п. Кысыл-Сыр;
19) с. Сосновка, с. Чинеке;
20) с. Екюндю;
21) с. Бетюнг;
22) с. Тасагар;
23) с. Хампа;
24) с. Тымпы;
25) с. Чай;
26) с. Сыдыбыл; с. Кеданда;
27) с. Усун;
28) с. Тербяс;
29) с. Кюбяинде;
30) с. Бясь-Кюель;
31) с. Кюерелях;
32) с. Кобяй;
33) с. Аргас;
34) с. Тыайа;
35) с .Чагда;
36) с Арыктаах;
37) с Люксюгун;
38) г.Ленск</t>
  </si>
  <si>
    <t>843 шт</t>
  </si>
  <si>
    <t>прямые закупки: 883 438 руб;     малые закупки: 787 873 руб.</t>
  </si>
  <si>
    <t>1402 шт</t>
  </si>
  <si>
    <t>прямые закупки: 35 600 руб;     малые закупки: 893 252 руб.</t>
  </si>
  <si>
    <t>124 шт</t>
  </si>
  <si>
    <t>прямые закупки: 31 152 руб;    малые закупки: -</t>
  </si>
  <si>
    <t>641 шт</t>
  </si>
  <si>
    <t>малые закупки: 378 925 руб.</t>
  </si>
  <si>
    <t>прямые закупки,  малые закупки</t>
  </si>
  <si>
    <t>прямая закупка, котировка, малые закупки</t>
  </si>
  <si>
    <t>конкурс, прямая закупка, котировка, малые закупки</t>
  </si>
  <si>
    <t>124 шт.</t>
  </si>
  <si>
    <t>прямая закупка, малые закупки</t>
  </si>
  <si>
    <t>2141 шт.</t>
  </si>
  <si>
    <t>5399 шт., 6710 м.,  3085 кг.</t>
  </si>
  <si>
    <t>843 шт.</t>
  </si>
  <si>
    <t>12994 шт</t>
  </si>
  <si>
    <t>прямые закупки: 1 235 437 руб.;                                          малые закупки: 376 480 руб</t>
  </si>
  <si>
    <t>274 шт</t>
  </si>
  <si>
    <t>малые закупки: 957 700 руб</t>
  </si>
  <si>
    <t>4806 шт</t>
  </si>
  <si>
    <t>прямые закупки.: 99 130 руб;                                     малые закупки.: 1 420 838 руб.</t>
  </si>
  <si>
    <t>1395 шт</t>
  </si>
  <si>
    <t xml:space="preserve">прямые закупки.: 106 731 руб.;       </t>
  </si>
  <si>
    <t>205 шт</t>
  </si>
  <si>
    <t>прямые закупки.: 11350 руб.;                                    малые закупки.:  477 000 руб.</t>
  </si>
  <si>
    <t>275 шт.</t>
  </si>
  <si>
    <t>котировка, малые закупки</t>
  </si>
  <si>
    <t>котировка, конкурс, прямые закупки,  малые закупки</t>
  </si>
  <si>
    <t>24632 шт., 19991 м.</t>
  </si>
  <si>
    <t>прямые закупки</t>
  </si>
  <si>
    <t>апрель</t>
  </si>
  <si>
    <t>67/17-мтс от 05.04.2017г.</t>
  </si>
  <si>
    <t>Поставка измерительного оборудования для подразделения УДиТГ АО «Сахатранснефтегаз» на 2017 год</t>
  </si>
  <si>
    <t>УДиТГ</t>
  </si>
  <si>
    <t>ООО "МОССклад"</t>
  </si>
  <si>
    <t>69/17-мтс от 07.04.17</t>
  </si>
  <si>
    <t>поставка консольно-фрезерного станка с выполнением ПНР и ШМР</t>
  </si>
  <si>
    <t>ИП Романов В.Б.</t>
  </si>
  <si>
    <t>71/17-мтс от 17.04.2017г.</t>
  </si>
  <si>
    <t>Поставка речного песка для нужд подразделения УГРС АО «Сахатранснефтегаз».</t>
  </si>
  <si>
    <t>72/17-мтс от 17.04.2017г.</t>
  </si>
  <si>
    <t>Поставка элементов трубопроводов для нужд подразделения УДиТГ АО «Сахатранснефтегаз».</t>
  </si>
  <si>
    <t>ООО "Восток-Сервис-Амур"</t>
  </si>
  <si>
    <t>75/17-мтс от 18.04.2017г.</t>
  </si>
  <si>
    <t>Поставка СИЗ для нужд АО "Сахатранснефтегаз"</t>
  </si>
  <si>
    <t>УАП, УГРС,УДиТГ, УТС, ГПЗ, ЛПУМГ</t>
  </si>
  <si>
    <t>май</t>
  </si>
  <si>
    <t>75/17-мтс-д-1 от 29.05.2017</t>
  </si>
  <si>
    <t>74/17-мтс от 18.04.2017г.</t>
  </si>
  <si>
    <t>Поставка обуви для нужд АО "Сахатранснефтегаз"</t>
  </si>
  <si>
    <t>74/17-мтс-д-1 от 29.05.2017</t>
  </si>
  <si>
    <t>ООО ТД "Актив-Альянс"</t>
  </si>
  <si>
    <t>76/17-мтс от 19.04.2017г.</t>
  </si>
  <si>
    <t>Поставка контрольно-измерительных приборов и оборудования для нужд УДиТГ АО «Сахатранснефтегаз».</t>
  </si>
  <si>
    <t>ООО "Славянка-текстиль"</t>
  </si>
  <si>
    <t>77/17-мтс от 18.04.2017г.</t>
  </si>
  <si>
    <t>Поставка спецодежда для нужд АО "Сахатранснефтегаз"</t>
  </si>
  <si>
    <t xml:space="preserve">77/17-мтс-д-1 от </t>
  </si>
  <si>
    <t>июнь</t>
  </si>
  <si>
    <t>77/17-мтс-д-2 от  15.06.2017г.</t>
  </si>
  <si>
    <t>ООО "Сибтранссторой"</t>
  </si>
  <si>
    <t>79/17-мтс от 21.04.2017г.</t>
  </si>
  <si>
    <t>Поставка антенной опоры АО-50</t>
  </si>
  <si>
    <t>ООО "ТД "Ставропольхимстрой"</t>
  </si>
  <si>
    <t>80/17-мтс от 25.04.2017</t>
  </si>
  <si>
    <t>поставка вездехода ТРЭКОЛ</t>
  </si>
  <si>
    <t xml:space="preserve">Общество с ограниченной ответственностью «Эйва» </t>
  </si>
  <si>
    <t>81/17-мтс от  28.04.2017</t>
  </si>
  <si>
    <t>поставка лодочного мотора с корпусом лодки и прицем для лодки</t>
  </si>
  <si>
    <t>ООО Авто-Альянс</t>
  </si>
  <si>
    <t>82/17-мтс от 10.05.2017</t>
  </si>
  <si>
    <t>поставка запасных частей ТС УАЗ</t>
  </si>
  <si>
    <t>83/17-мтс от 11.05.2017г</t>
  </si>
  <si>
    <t>поставка смазочных материалов и технических жидкостей</t>
  </si>
  <si>
    <t>УГРС, ЛПУМГ</t>
  </si>
  <si>
    <t xml:space="preserve">Общество с ограниченной ответственностью «Арамильский Завод « СтройДорМаш» </t>
  </si>
  <si>
    <t>84/17-мтс от 17.05.2017</t>
  </si>
  <si>
    <t>поставка автокрана УРАЛ</t>
  </si>
  <si>
    <t>ООО Арамильский Завод СтройДорМаш</t>
  </si>
  <si>
    <t>85/17-мтс от 22.05.2017</t>
  </si>
  <si>
    <t>поставка Урал 4320-49-82М</t>
  </si>
  <si>
    <t>ООО "Энергия Дальнего Востока"</t>
  </si>
  <si>
    <t>87/17-мтс от 26.05.2017г</t>
  </si>
  <si>
    <t>УДиТГ, УТС</t>
  </si>
  <si>
    <t>ООО "Якутмоторсервис"</t>
  </si>
  <si>
    <t>89/17-мтс от 15.06.2017</t>
  </si>
  <si>
    <t>поставка ДЭС каминск</t>
  </si>
  <si>
    <t>Сервис-Ойл</t>
  </si>
  <si>
    <t>АЗС ЛПУМГ</t>
  </si>
  <si>
    <t>АЗС УГРС</t>
  </si>
  <si>
    <t>Саханефтегазсбыт</t>
  </si>
  <si>
    <t>АЗС УДиТГ</t>
  </si>
  <si>
    <t>г.Вилюйск</t>
  </si>
  <si>
    <t>налив ЛПУМГ</t>
  </si>
  <si>
    <t>10000 куб.м.</t>
  </si>
  <si>
    <t>4269 шт.</t>
  </si>
  <si>
    <t>11 пар</t>
  </si>
  <si>
    <t>3307 пар, 722 шт.</t>
  </si>
  <si>
    <t>6337 пар, 1429 шт.</t>
  </si>
  <si>
    <t>397 пар</t>
  </si>
  <si>
    <t>56 комп., 4363 шт.</t>
  </si>
  <si>
    <t>1 бочка, 246 шт.</t>
  </si>
  <si>
    <t>котировка, прямая закупка, малая закупка</t>
  </si>
  <si>
    <t>-</t>
  </si>
  <si>
    <t>1515 шт.
843 шт.
12994 шт.</t>
  </si>
  <si>
    <t>277 шт.</t>
  </si>
  <si>
    <t>4368 шт.; 7780 кг.
5399 шт., 6710 м.,  3085 кг.
24632 шт., 19991 м.</t>
  </si>
  <si>
    <t>4340 м., 7983 шт.
124 шт.
1395 шт.</t>
  </si>
  <si>
    <t>2141 шт.
205 шт.</t>
  </si>
  <si>
    <t>л.</t>
  </si>
  <si>
    <t>183675 л.</t>
  </si>
  <si>
    <t>Прямые закупки</t>
  </si>
  <si>
    <t>100 шт.</t>
  </si>
  <si>
    <t>котировка, прямые закупки, малые закупки</t>
  </si>
  <si>
    <t>10000 куб.м., 1039 шт.</t>
  </si>
  <si>
    <t>3307 пар, 722 шт.
6337 пар, 1429 шт., 284 шт.</t>
  </si>
  <si>
    <t>конкурс, прямые закупки, малые закупки</t>
  </si>
  <si>
    <t>56 комп., 4363 шт., 1884 шт.</t>
  </si>
  <si>
    <t>конкурс, прямые закупки</t>
  </si>
  <si>
    <t>622 шт.</t>
  </si>
  <si>
    <t xml:space="preserve"> прямые закупки, малые закупки</t>
  </si>
  <si>
    <t>2528 шт.</t>
  </si>
  <si>
    <t>2529 шт.</t>
  </si>
  <si>
    <t>408 пар, 116 шт.</t>
  </si>
  <si>
    <t>108 шт.</t>
  </si>
  <si>
    <t>4269 шт., 25 шт.</t>
  </si>
  <si>
    <t>830 шт.</t>
  </si>
  <si>
    <t>10000 куб.м., 1039 шт., 2528 шт., 3 373 шт</t>
  </si>
  <si>
    <t>3825 шт.</t>
  </si>
  <si>
    <t>6845 шт., 10052 пар</t>
  </si>
  <si>
    <t>8787 шт, 56 комп.</t>
  </si>
  <si>
    <t>август</t>
  </si>
  <si>
    <t>93/17-мтс-д-1 от 15.08.2017г</t>
  </si>
  <si>
    <t>июль</t>
  </si>
  <si>
    <t>99/17-мтс-д-1 от 19.06.2017г.</t>
  </si>
  <si>
    <t>ООО "Сельгазстрой"</t>
  </si>
  <si>
    <t>105/17-мтс от 13.07.2017г.</t>
  </si>
  <si>
    <t>Поставка пункта газорегуляторного блочного (ПГБ) для выполнения строительно-монтажных работ по объекту строительства: "Сеть газораспределения к "Академическому кварталу" в с.Октемцы Хангаласского улуса Республики Саха (Якутия)"</t>
  </si>
  <si>
    <t>108/17-мтс от 18.07.2017г.</t>
  </si>
  <si>
    <t>Поставка типового инвентарного здания для нужд подразделения УГРС АО «Сахатранснефтегаз».</t>
  </si>
  <si>
    <t>ООО "СтанкоМашСтрой"</t>
  </si>
  <si>
    <t>111/17-мтс от 20.07.2017г.</t>
  </si>
  <si>
    <t>Поставка токарного станка для нужд подразделения УДиТГ АО "Сахатранснефтегаз"</t>
  </si>
  <si>
    <t>ООО "Модуль Строй"</t>
  </si>
  <si>
    <t>114/17-мтс от 31.07.17 г.</t>
  </si>
  <si>
    <t>Модуль столовая для УДТГ</t>
  </si>
  <si>
    <t>117/17-мтс от 04.08.2017г.</t>
  </si>
  <si>
    <t xml:space="preserve">Поставка вспомогательных материалов для нужд УДиТГ </t>
  </si>
  <si>
    <t>ООО "Техноавиа-Саха"</t>
  </si>
  <si>
    <t>118/17-мтс от 04.08.2017 г</t>
  </si>
  <si>
    <t>Поставка зимней спецодежды для работников АО "Сахатранснефтегаз"</t>
  </si>
  <si>
    <t>121/17-мтс от 09.08.2017</t>
  </si>
  <si>
    <t>Поставка оборудования для пополнения аварийного запаса подразделения УДиТГ АО «Сахатранснефтегаз».</t>
  </si>
  <si>
    <t>ООО "Техсервис-Якутия"</t>
  </si>
  <si>
    <t>126/17-мтс</t>
  </si>
  <si>
    <t>Поставка экскаватора CASE</t>
  </si>
  <si>
    <t>ООО "НПО САРОВ-ВОЛГОГАЗ"</t>
  </si>
  <si>
    <t>133/17-мтс от 30.08.2017г.</t>
  </si>
  <si>
    <t>Поставка блока автоматической одоризации газа БОЭ для нужд подразделения ЛПУМГ АО "Сахатраснефтегаз"</t>
  </si>
  <si>
    <t>сентябрь</t>
  </si>
  <si>
    <t>ООО "Арника"</t>
  </si>
  <si>
    <t>137/17-мтс от 20.09.2017</t>
  </si>
  <si>
    <t>Поставка огнеборцев</t>
  </si>
  <si>
    <t>138/17-мтс от 22.09.2017</t>
  </si>
  <si>
    <t>Поставка нефтепродуктов наливом для нужд ЛПУМГ и ЯГПЗ</t>
  </si>
  <si>
    <t>140/17-мтс от 22.09.2017</t>
  </si>
  <si>
    <t>Поставка нефтепродуктов через ПК для нужд ЛПУМГ</t>
  </si>
  <si>
    <t>141/17-мтс от 22.09.2017</t>
  </si>
  <si>
    <t>Поставка нефтепродуктов через ПК для нужд УГРС</t>
  </si>
  <si>
    <t>142/17-мтс от 22.09.2017</t>
  </si>
  <si>
    <t>Поставка нефтепродуктов через ПК для нужд УДТГ</t>
  </si>
  <si>
    <t>143/17-мтс от 22.09.2017</t>
  </si>
  <si>
    <t>144/17-мтс от 22.09.2017</t>
  </si>
  <si>
    <t>145/17-мтс от 22.09.2017</t>
  </si>
  <si>
    <t>Поставка нефтепродуктов наливом для нужд УДТГ и УТС</t>
  </si>
  <si>
    <t>тн.</t>
  </si>
  <si>
    <t>23958 л.</t>
  </si>
  <si>
    <t>26162 л., 1,350 тн.</t>
  </si>
  <si>
    <t>2145 шт., 486 к-т</t>
  </si>
  <si>
    <t>13  шт.; 34 л.; 1 бут.; 12 кг.</t>
  </si>
  <si>
    <t>4093 шт.; 11 м.; 50,4 м3.; 4 компл.; 40 кг.</t>
  </si>
  <si>
    <t>2515 шт.; 620 м.; 9- уп.</t>
  </si>
  <si>
    <t xml:space="preserve">62289 шт.; 631 банка; 90,47 м3; </t>
  </si>
  <si>
    <t>464 шт.; 22 компл.</t>
  </si>
  <si>
    <t>30 шт, 20 л.; 1 бут.</t>
  </si>
  <si>
    <t>127 шт.</t>
  </si>
  <si>
    <t>прямые закупки, малые закупки</t>
  </si>
  <si>
    <t>1313 шт.; 16 компл.</t>
  </si>
  <si>
    <t>55 шт.; 792 м.</t>
  </si>
  <si>
    <t>690 шт., 3352 шт.; 980,436 м2; 4001,32 м3, 4 рул., 397 кг.; 1 компл.</t>
  </si>
  <si>
    <t>901 шт.; 11 компл.;  1 набор.</t>
  </si>
  <si>
    <t>38 шт.; 4 кг.</t>
  </si>
  <si>
    <t>1 компл.; 250 м.; 1116 шт.</t>
  </si>
  <si>
    <t>500 м.; 200 шт.</t>
  </si>
  <si>
    <t xml:space="preserve">2122 кг.; 4 рулон; 1 упаковка; 33,75 м.; 647 шт.  </t>
  </si>
  <si>
    <t>2145 шт., 486 к-т, 464 шт.; 22 компл., 901 шт.; 11 компл.;  1 набор.</t>
  </si>
  <si>
    <t>13  шт.; 34 л.; 1 бут.; 12 кг., 30 шт, 20 л.; 1 бут., 38 шт.; 4 кг.</t>
  </si>
  <si>
    <t>145 шт.</t>
  </si>
  <si>
    <t>4093 шт.; 11 м.; 50,4 м3.; 4 компл.; 40 кг., 1313 шт.; 16 компл., 1 компл.; 250 м.; 1116 шт.</t>
  </si>
  <si>
    <t>2515 шт.; 620 м.; 9- уп., 55 шт.; 792 м., 500 м.; 200 шт.</t>
  </si>
  <si>
    <t>23958 л., 26162 л., 1,350 тн.</t>
  </si>
  <si>
    <t xml:space="preserve">62289 шт.; 631 банка; 90,47 м3; 690 шт., 3352 шт.; 980,436 м2; 4001,32 м3, 4 рул., 397 кг.; 1 компл., 2122 кг.; 4 рулон; 1 упаковка; 33,75 м.; 647 шт.  </t>
  </si>
  <si>
    <t>147/17-мтс от 03.10.2017</t>
  </si>
  <si>
    <t>Поставка нефтепродуктов через ПК для нужд СМУ</t>
  </si>
  <si>
    <t>148/17-мтс от 03.10.2017</t>
  </si>
  <si>
    <t>149/17-мтс от 03.10.2017</t>
  </si>
  <si>
    <t>Поставка нефтепродуктов наливом для нужд СМУ</t>
  </si>
  <si>
    <t>150/17-мтс от 03.10.2017</t>
  </si>
  <si>
    <t>ООО ТД Ставропльхимстрой</t>
  </si>
  <si>
    <t>151/17-мтс от 13.10.2017</t>
  </si>
  <si>
    <t>поставка гидромеханической трасмиссии</t>
  </si>
  <si>
    <t>ООО "Дальтехкомплект"</t>
  </si>
  <si>
    <t>152/17-мтс от 24.10.2017</t>
  </si>
  <si>
    <t>поставка ЗЧ на экскаватор САТ</t>
  </si>
  <si>
    <t>ООО "АЛСО"</t>
  </si>
  <si>
    <t>153/17-мтс от 03.11.17</t>
  </si>
  <si>
    <t>поставка кранов шаровых для ГПЗ</t>
  </si>
  <si>
    <t>ИП Федотов Р.Е.</t>
  </si>
  <si>
    <t>154/17-мтс от 08.11.2017</t>
  </si>
  <si>
    <t>поставка двигателя Д-245 12С-231Д</t>
  </si>
  <si>
    <t>155/17-мтс от 15.11.2017</t>
  </si>
  <si>
    <t>поставка ЗЧ САТ</t>
  </si>
  <si>
    <t>ООО "Хит Машинери"</t>
  </si>
  <si>
    <t>158/17-мтс от 27.11.2017</t>
  </si>
  <si>
    <t>Поставка гидромолота для Hitachi ZX 170</t>
  </si>
  <si>
    <t>ООО "КОЛМИ"</t>
  </si>
  <si>
    <t>159/17-мтс от 27.11.2017</t>
  </si>
  <si>
    <t>Поставка ТС УАЗ</t>
  </si>
  <si>
    <t>ООО "РЕНТГЕНСЕРВИС"</t>
  </si>
  <si>
    <t>160/17-мтс от 28.11.2017г.</t>
  </si>
  <si>
    <t>поставка портативных рентгеновских апаратов</t>
  </si>
  <si>
    <t>ООО "Промстрой Групп"</t>
  </si>
  <si>
    <t>161/17-мтс от 04.12.2017г.</t>
  </si>
  <si>
    <t>Поставка утяжелителя бетонного охватывающего типа УБО-4</t>
  </si>
  <si>
    <t>162/17-мтс от 07.12.2017</t>
  </si>
  <si>
    <t>Поставка нефтепродуктов наливом</t>
  </si>
  <si>
    <t>163/17-мтс от 12.12.2017г.</t>
  </si>
  <si>
    <t>Поставка пункта газорегуляторного блочного (ПГБ) для выполнения строительно-монтажных работ по объекту: "Строительство ГРП-18 п.Марха (замена на ГРПБ)"</t>
  </si>
  <si>
    <t>164/17-мтс от 13.12.2017</t>
  </si>
  <si>
    <t xml:space="preserve">Поставка гусеничного снегоболотохода  ГАЗ 34039 </t>
  </si>
  <si>
    <t>165/17-мтс от 13.12.2017</t>
  </si>
  <si>
    <t xml:space="preserve">поставка Тосол для Ленского участка ЛПУМГ </t>
  </si>
  <si>
    <t>166/17-мтс от 13.12.2017</t>
  </si>
  <si>
    <t>Постиавка запасных частей на ТС УРАЛ и ХИВУС</t>
  </si>
  <si>
    <t>ИП Халилова Н.Н.</t>
  </si>
  <si>
    <t>167/17-мтс от 15.12.2017</t>
  </si>
  <si>
    <t>поставка двигателя ЯМЗ-7511.10-6 МАЗ ЕВРО-2</t>
  </si>
  <si>
    <t>168/17-мтс от 15.12.2017</t>
  </si>
  <si>
    <t>поставка ЗЧ на спецтехнику</t>
  </si>
  <si>
    <t>ООО "Модуль"</t>
  </si>
  <si>
    <t>169/17-мтс от 15.12.2017</t>
  </si>
  <si>
    <t>Поставка блок-модуля для НК для подразделения УДиТГ</t>
  </si>
  <si>
    <t>ООО "Фаворит"</t>
  </si>
  <si>
    <t>170/17-мтс от 18.12.2017</t>
  </si>
  <si>
    <t>Поставка мобильного дорожного покрытия МДП "Мобистек-80"</t>
  </si>
  <si>
    <t>173/17-мтс от 25.12.2017</t>
  </si>
  <si>
    <t>поставка запасных частей на трубоукладчик</t>
  </si>
  <si>
    <t>174/17-мтс от 25.12.2017</t>
  </si>
  <si>
    <t>поставка ЗЧ на ТС УРАЛ</t>
  </si>
  <si>
    <t>175/17-мтс от 26.12.2017г.</t>
  </si>
  <si>
    <t>Поставка трубной продукции и элементов трубопроводов д.530 для нужд подразделений АО "Сахатранснефтегаз".</t>
  </si>
  <si>
    <t>176/17-мтс от 28.12.2017г.</t>
  </si>
  <si>
    <t>Поставка сварочных материалов и оборудования для нужд подразделений АО "Сахатранснефтегаз" на 2018 год</t>
  </si>
  <si>
    <t>177/17-мтс от 29.12.2017г.</t>
  </si>
  <si>
    <t>178/17-мтс от 29.12.2017г.</t>
  </si>
  <si>
    <t>Поставка нефтепродуктов через ПК для нужд ЯГПЗ</t>
  </si>
  <si>
    <t>179/17-мтс от 29.12.2017г.</t>
  </si>
  <si>
    <t>180/17-мтс от 29.12.2017г.</t>
  </si>
  <si>
    <t>181/17-мтс от 29.12.2017г.</t>
  </si>
  <si>
    <t>182/17-мтс от 29.12.2017г.</t>
  </si>
  <si>
    <t>183/17-мтс от 29.12.2017г.</t>
  </si>
  <si>
    <t>184/17-мтс от 29.12.2017г.</t>
  </si>
  <si>
    <t>185/17-мтс от 29.12.2017г.</t>
  </si>
  <si>
    <t>Поставка нефтепродуктов наливом для нужд УДТГ УГРС</t>
  </si>
  <si>
    <t>186/17-мтс от 29.12.2017г.</t>
  </si>
  <si>
    <t>Поставка нефтепродуктов наливом для нужд ЛПУМГ</t>
  </si>
  <si>
    <t>187/17-мтс от 29.12.2017г.</t>
  </si>
  <si>
    <t>188/17-мтс от 29.12.2017г.</t>
  </si>
  <si>
    <t>ООО НК "ТрансГазРемонт"</t>
  </si>
  <si>
    <t>189/17-мтс от 29.12.2017г.</t>
  </si>
  <si>
    <t>Поставка изоляционных материалов для нужд подразделений АО "Сахатранснефтегаз" на 2018 год.</t>
  </si>
  <si>
    <t>ООО "Экотехника"</t>
  </si>
  <si>
    <t>190/17-мтс от 29.12.2017г.</t>
  </si>
  <si>
    <t>Поставка генератора ГТГ-150Н для подразделения ЛПУМГ АО «Сахатранснефтегаз» на 2018 год.</t>
  </si>
  <si>
    <t>ИП Максимова</t>
  </si>
  <si>
    <t>191/17-мтс</t>
  </si>
  <si>
    <t>Поставка корпус лодки Волжанка</t>
  </si>
  <si>
    <t>шт</t>
  </si>
  <si>
    <t>ед.</t>
  </si>
  <si>
    <t>компл</t>
  </si>
  <si>
    <t>шт.</t>
  </si>
  <si>
    <t>кг.</t>
  </si>
  <si>
    <t>шт/пог.м.</t>
  </si>
  <si>
    <t>шт/кг</t>
  </si>
  <si>
    <t>л</t>
  </si>
  <si>
    <t>т</t>
  </si>
  <si>
    <t>кг</t>
  </si>
  <si>
    <t>680 кг
2448 шт.</t>
  </si>
  <si>
    <t>2060 м., 18 шт.</t>
  </si>
  <si>
    <t>октябрь</t>
  </si>
  <si>
    <t>ноябрь</t>
  </si>
  <si>
    <t>декабрь</t>
  </si>
  <si>
    <t>264613 л, 7,2 тн.</t>
  </si>
  <si>
    <t xml:space="preserve"> </t>
  </si>
  <si>
    <t>438 шт.</t>
  </si>
  <si>
    <t>34 шт.</t>
  </si>
  <si>
    <t>632 шт., 432 м., 398,89 кг, 3000 м3, 430 м2</t>
  </si>
  <si>
    <t>84 шт., 100 м</t>
  </si>
  <si>
    <t>4367 шт., 14 кг</t>
  </si>
  <si>
    <t>Прямые закупки, малые закупки</t>
  </si>
  <si>
    <t>278 шт., 228 м., 90 рул., 12 тн.</t>
  </si>
  <si>
    <t>13 шт.</t>
  </si>
  <si>
    <t>988 шт., 31,5 м3</t>
  </si>
  <si>
    <t>4 ед.,386 шт.</t>
  </si>
  <si>
    <t xml:space="preserve">котировка, прямые закупки            </t>
  </si>
  <si>
    <t>371 шт.</t>
  </si>
  <si>
    <t>2 бут., 10 кг, 643 л.</t>
  </si>
  <si>
    <t>182 шт., 417 м</t>
  </si>
  <si>
    <t>1641 шт.</t>
  </si>
  <si>
    <t>котировка, конкурс, прямая закупка</t>
  </si>
  <si>
    <t>48 шт, 6700 кг.</t>
  </si>
  <si>
    <t>2060 м., 18 шт.
680 кг
2448 шт.
6610 шт., 292 м, 25 кг</t>
  </si>
  <si>
    <t>Прямые закупки, котировка</t>
  </si>
  <si>
    <t>438 шт., 4 ед.,386 шт., 371 шт.</t>
  </si>
  <si>
    <t>1 шт. 2 бут., 10 кг, 643 л.</t>
  </si>
  <si>
    <t>34 шт., 64 шт.
48 шт, 6700 кг.</t>
  </si>
  <si>
    <t>Прямые закупки, малые закупки, котировка, конкурс</t>
  </si>
  <si>
    <t>632 шт., 432 м., 398,89 кг, 3000 м3, 430 м2
278 шт., 228 м., 90 рул., 12 тн.
2060 м., 18 шт.
680 кг
2448 шт.
6610 шт., 292 м, 25 кг</t>
  </si>
  <si>
    <t>84 шт., 100 м, 13 шт.
182 шт., 417 м</t>
  </si>
  <si>
    <t>4367 шт., 14 кг
988 шт., 31,5 м3
1641 шт.</t>
  </si>
  <si>
    <t>1 бочка, 246 шт. 13  шт.; 34 л.; 1 бут.; 12 кг., 30 шт, 20 л.; 1 бут., 38 шт.; 4 кг.
1 шт. 2 бут., 10 кг, 643 л.</t>
  </si>
  <si>
    <t>1515 шт.
843 шт.
12994 шт. 8787 шт, 56 комп. 2145 шт., 486 к-т, 464 шт.; 22 компл., 901 шт.; 11 компл.;  1 набор. 438 шт., 4 ед.,386 шт., 371 шт.</t>
  </si>
  <si>
    <t>277 шт. 830 шт. 145 шт. 34 шт., 64 шт.
48 шт, 6700 кг.</t>
  </si>
  <si>
    <t>4368 шт.; 7780 кг. 5399 шт., 6710 м.,  3085 кг. 24632 шт., 19991 м.  4093 шт.; 11 м.; 50,4 м3.; 4 компл.; 40 кг., 1313 шт.; 16 компл., 1 компл.; 250 м.; 1116 шт. 632 шт., 432 м., 398,89 кг, 3000 м3, 430 м2 278 шт., 228 м., 90 рул., 12 тн. 2060 м., 18 шт. 680 кг 2448 шт. 6610 шт., 292 м, 25 кг</t>
  </si>
  <si>
    <t>4340 м., 7983 шт.
124 шт.
1395 шт. 3825 шт. 2515 шт.; 620 м.; 9- уп., 55 шт.; 792 м., 500 м.; 200 шт. 84 шт., 100 м, 13 шт.
182 шт., 417 м</t>
  </si>
  <si>
    <t>204050 л. 183675 л. 23958 л., 26162 л., 1,350 тн. 264613 л, 7,2 тн.</t>
  </si>
  <si>
    <t>2141 шт.
205 шт. 6845 шт., 10052 пар 62289 шт.; 631 банка; 90,47 м3; 690 шт., 3352 шт.; 980,436 м2; 4001,32 м3, 4 рул., 397 кг.; 1 компл., 2122 кг.; 4 рулон; 1 упаковка; 33,75 м.; 647 шт.   4367 шт., 14 кг
988 шт., 31,5 м3
1641 шт.</t>
  </si>
  <si>
    <t>17 ед.</t>
  </si>
  <si>
    <t>котировка, прямая закупка, малая закупка, конкурс</t>
  </si>
  <si>
    <t>прямая закупка, малые закупки, конкурс</t>
  </si>
  <si>
    <t>необходимых для оказания услуг по транспортировке газа по газораспределительным сетям АО "Сахатранснефтегаз" за  2017г., руб.</t>
  </si>
  <si>
    <t>необходимых для оказания услуг по транспортировке газа по газораспределительным сетям АО "Сахатранснефтегаз" за январь 2017г., руб.</t>
  </si>
  <si>
    <t>необходимых для оказания услуг по транспортировке газа по газораспределительным сетям АО "Сахатранснефтегаз" за февраль 2017г., руб.</t>
  </si>
  <si>
    <t>необходимых для оказания услуг по транспортировке газа по газораспределительным сетям АО "Сахатранснефтегаз" за март 2017г., руб.</t>
  </si>
  <si>
    <t>необходимых для оказания услуг по транспортировке газа по газораспределительным сетям АО "Сахатранснефтегаз" за I квартал 2017г., руб.</t>
  </si>
  <si>
    <t>необходимых для оказания услуг по транспортировке газа по газораспределительным сетям АО "Сахатранснефтегаз" за апрель 2017г., руб.</t>
  </si>
  <si>
    <t>необходимых для оказания услуг по транспортировке газа по газораспределительным сетям АО "Сахатранснефтегаз" за май 2017г., руб.</t>
  </si>
  <si>
    <t>необходимых для оказания услуг по транспортировке газа по газораспределительным сетям АО "Сахатранснефтегаз" за июнь 2017г., руб.</t>
  </si>
  <si>
    <t>необходимых для оказания услуг по транспортировке газа по газораспределительным сетям АО "Сахатранснефтегаз" за 2 квартал 2017г., руб.</t>
  </si>
  <si>
    <t>необходимых для оказания услуг по транспортировке газа по газораспределительным сетям АО "Сахатранснефтегаз" за июль 2017г., руб.</t>
  </si>
  <si>
    <t>необходимых для оказания услуг по транспортировке газа по газораспределительным сетям АО "Сахатранснефтегаз" за август 2017г., руб.</t>
  </si>
  <si>
    <t>необходимых для оказания услуг по транспортировке газа по газораспределительным сетям АО "Сахатранснефтегаз" за сентябрь 2017г., руб.</t>
  </si>
  <si>
    <t>необходимых для оказания услуг по транспортировке газа по газораспределительным сетям АО "Сахатранснефтегаз" за 3 квартал 2017г., руб.</t>
  </si>
  <si>
    <t>необходимых для оказания услуг по транспортировке газа по газораспределительным сетям АО "Сахатранснефтегаз" за октябрь 2017г., руб.</t>
  </si>
  <si>
    <t>необходимых для оказания услуг по транспортировке газа по газораспределительным сетям АО "Сахатранснефтегаз" за ноябрь 2017г., руб.</t>
  </si>
  <si>
    <t>необходимых для оказания услуг по транспортировке газа по газораспределительным сетям АО "Сахатранснефтегаз" за декабрь 2017г., руб.</t>
  </si>
  <si>
    <t>необходимых для оказания услуг по транспортировке газа по газораспределительным сетям АО "Сахатранснефтегаз" за 4 квартал 2017г., руб.</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</si>
</sst>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_-* #,##0_р_._-;\-* #,##0_р_._-;_-* &quot;-&quot;??_р_._-;_-@_-"/>
    <numFmt numFmtId="174" formatCode="[$-FC19]d\ mmmm\ yyyy\ &quot;г.&quot;"/>
    <numFmt numFmtId="175" formatCode="_-* #,##0.0_р_._-;\-* #,##0.0_р_._-;_-* &quot;-&quot;??_р_._-;_-@_-"/>
    <numFmt numFmtId="176" formatCode="_-* #,##0.0\ _₽_-;\-* #,##0.0\ _₽_-;_-* &quot;-&quot;??\ _₽_-;_-@_-"/>
    <numFmt numFmtId="177" formatCode="_-* #,##0\ _₽_-;\-* #,##0\ _₽_-;_-* &quot;-&quot;??\ _₽_-;_-@_-"/>
    <numFmt numFmtId="178" formatCode="_-* #,##0.000\ _₽_-;\-* #,##0.000\ _₽_-;_-* &quot;-&quot;??\ _₽_-;_-@_-"/>
    <numFmt numFmtId="179" formatCode="_-* #,##0.0000\ _₽_-;\-* #,##0.0000\ _₽_-;_-* &quot;-&quot;??\ _₽_-;_-@_-"/>
    <numFmt numFmtId="180" formatCode="_-* #,##0.00000\ _₽_-;\-* #,##0.00000\ _₽_-;_-* &quot;-&quot;??\ _₽_-;_-@_-"/>
    <numFmt numFmtId="181" formatCode="_-* #,##0.000000\ _₽_-;\-* #,##0.000000\ _₽_-;_-* &quot;-&quot;??\ _₽_-;_-@_-"/>
    <numFmt numFmtId="182" formatCode="#,##0_ ;\-#,##0\ "/>
  </numFmts>
  <fonts count="51">
    <font>
      <sz val="10"/>
      <name val="Arial Cyr"/>
      <family val="0"/>
    </font>
    <font>
      <sz val="10"/>
      <name val="Times New Roman"/>
      <family val="1"/>
    </font>
    <font>
      <sz val="12"/>
      <name val="Times New Roman"/>
      <family val="1"/>
    </font>
    <font>
      <b/>
      <sz val="12"/>
      <name val="Times New Roman"/>
      <family val="1"/>
    </font>
    <font>
      <b/>
      <sz val="10"/>
      <name val="Times New Roman"/>
      <family val="1"/>
    </font>
    <font>
      <sz val="8"/>
      <name val="Times New Roman"/>
      <family val="1"/>
    </font>
    <font>
      <b/>
      <sz val="8"/>
      <name val="Times New Roman"/>
      <family val="1"/>
    </font>
    <font>
      <b/>
      <sz val="9"/>
      <name val="Tahoma"/>
      <family val="2"/>
    </font>
    <font>
      <sz val="9"/>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8"/>
      <color indexed="10"/>
      <name val="Times New Roman"/>
      <family val="1"/>
    </font>
    <font>
      <b/>
      <sz val="8"/>
      <color indexed="10"/>
      <name val="Times New Roman"/>
      <family val="1"/>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sz val="8"/>
      <color rgb="FFFF0000"/>
      <name val="Times New Roman"/>
      <family val="1"/>
    </font>
    <font>
      <b/>
      <sz val="8"/>
      <color rgb="FFFF0000"/>
      <name val="Times New Roman"/>
      <family val="1"/>
    </font>
    <font>
      <b/>
      <sz val="8"/>
      <name val="Arial Cyr"/>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C000"/>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thin"/>
      <right>
        <color indexed="63"/>
      </right>
      <top style="thin"/>
      <bottom style="thin"/>
    </border>
    <border>
      <left style="thin"/>
      <right>
        <color indexed="63"/>
      </right>
      <top style="thin"/>
      <bottom/>
    </border>
    <border>
      <left>
        <color indexed="63"/>
      </left>
      <right style="thin"/>
      <top style="thin"/>
      <bottom style="thin"/>
    </border>
    <border>
      <left style="thin"/>
      <right style="thin"/>
      <top/>
      <bottom/>
    </border>
    <border>
      <left>
        <color indexed="63"/>
      </left>
      <right style="thin"/>
      <top style="thin"/>
      <bottom/>
    </border>
    <border>
      <left>
        <color indexed="63"/>
      </left>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46">
    <xf numFmtId="0" fontId="0" fillId="0" borderId="0" xfId="0" applyAlignment="1">
      <alignment/>
    </xf>
    <xf numFmtId="0" fontId="1" fillId="0" borderId="10" xfId="0" applyFont="1" applyBorder="1" applyAlignment="1">
      <alignment wrapText="1"/>
    </xf>
    <xf numFmtId="0" fontId="1" fillId="0" borderId="0" xfId="0" applyFont="1" applyFill="1" applyAlignment="1">
      <alignment wrapText="1"/>
    </xf>
    <xf numFmtId="172" fontId="1" fillId="0" borderId="10" xfId="0" applyNumberFormat="1" applyFont="1" applyFill="1" applyBorder="1" applyAlignment="1">
      <alignment horizontal="left" vertical="distributed"/>
    </xf>
    <xf numFmtId="0" fontId="1" fillId="0" borderId="0" xfId="0" applyFont="1" applyFill="1" applyAlignment="1">
      <alignment horizontal="center"/>
    </xf>
    <xf numFmtId="0" fontId="1" fillId="0" borderId="0" xfId="0" applyFont="1" applyFill="1" applyAlignment="1">
      <alignment/>
    </xf>
    <xf numFmtId="171" fontId="1" fillId="0" borderId="0" xfId="0" applyNumberFormat="1" applyFont="1" applyFill="1" applyAlignment="1">
      <alignment/>
    </xf>
    <xf numFmtId="0" fontId="2" fillId="0" borderId="0" xfId="0" applyFont="1" applyFill="1" applyAlignment="1">
      <alignment/>
    </xf>
    <xf numFmtId="0" fontId="1" fillId="0" borderId="10" xfId="0" applyFont="1" applyFill="1" applyBorder="1" applyAlignment="1">
      <alignment horizontal="center" vertical="top" wrapText="1"/>
    </xf>
    <xf numFmtId="171" fontId="1" fillId="0" borderId="10" xfId="0" applyNumberFormat="1" applyFont="1" applyFill="1" applyBorder="1" applyAlignment="1">
      <alignment horizontal="center" vertical="top" wrapText="1"/>
    </xf>
    <xf numFmtId="0" fontId="1" fillId="0" borderId="0" xfId="0" applyFont="1" applyFill="1" applyAlignment="1">
      <alignment horizontal="center" vertical="top" wrapText="1"/>
    </xf>
    <xf numFmtId="0" fontId="1" fillId="0" borderId="10" xfId="0" applyFont="1" applyFill="1" applyBorder="1" applyAlignment="1">
      <alignment horizontal="center" vertical="top"/>
    </xf>
    <xf numFmtId="0" fontId="1" fillId="0" borderId="0" xfId="0" applyFont="1" applyFill="1" applyAlignment="1">
      <alignment horizontal="center" vertical="top"/>
    </xf>
    <xf numFmtId="49" fontId="1" fillId="0" borderId="10" xfId="0" applyNumberFormat="1" applyFont="1" applyFill="1" applyBorder="1" applyAlignment="1">
      <alignment horizontal="center"/>
    </xf>
    <xf numFmtId="0" fontId="1" fillId="0" borderId="10" xfId="0" applyFont="1" applyFill="1" applyBorder="1" applyAlignment="1">
      <alignment horizontal="left" wrapText="1"/>
    </xf>
    <xf numFmtId="0" fontId="1" fillId="0" borderId="10" xfId="0" applyFont="1" applyFill="1" applyBorder="1" applyAlignment="1">
      <alignment horizontal="center"/>
    </xf>
    <xf numFmtId="171" fontId="1" fillId="0" borderId="10" xfId="0" applyNumberFormat="1" applyFont="1" applyFill="1" applyBorder="1" applyAlignment="1">
      <alignment horizontal="center"/>
    </xf>
    <xf numFmtId="0" fontId="1" fillId="0" borderId="10" xfId="0" applyFont="1" applyFill="1" applyBorder="1" applyAlignment="1">
      <alignment horizontal="center" wrapText="1"/>
    </xf>
    <xf numFmtId="0" fontId="1" fillId="0" borderId="10" xfId="0" applyFont="1" applyFill="1" applyBorder="1" applyAlignment="1">
      <alignment/>
    </xf>
    <xf numFmtId="0" fontId="1" fillId="0" borderId="10" xfId="0" applyFont="1" applyFill="1" applyBorder="1" applyAlignment="1">
      <alignment wrapText="1"/>
    </xf>
    <xf numFmtId="0" fontId="1" fillId="0" borderId="0" xfId="0" applyFont="1" applyFill="1" applyAlignment="1">
      <alignment horizontal="right" wrapText="1"/>
    </xf>
    <xf numFmtId="173" fontId="1" fillId="0" borderId="10" xfId="0" applyNumberFormat="1" applyFont="1" applyFill="1" applyBorder="1" applyAlignment="1">
      <alignment horizontal="center" vertical="center"/>
    </xf>
    <xf numFmtId="171" fontId="1" fillId="0" borderId="10" xfId="0" applyNumberFormat="1" applyFont="1" applyFill="1" applyBorder="1" applyAlignment="1">
      <alignment horizontal="center" vertical="center" wrapText="1"/>
    </xf>
    <xf numFmtId="171" fontId="4" fillId="0" borderId="0" xfId="0" applyNumberFormat="1" applyFont="1" applyFill="1" applyAlignment="1">
      <alignment/>
    </xf>
    <xf numFmtId="0" fontId="1" fillId="0" borderId="10" xfId="0" applyFont="1" applyFill="1" applyBorder="1" applyAlignment="1">
      <alignment horizontal="center" vertical="center" wrapText="1"/>
    </xf>
    <xf numFmtId="0" fontId="0" fillId="0" borderId="0" xfId="0" applyAlignment="1">
      <alignment horizontal="center" vertical="center"/>
    </xf>
    <xf numFmtId="171" fontId="0" fillId="0" borderId="0" xfId="0" applyNumberFormat="1" applyAlignment="1">
      <alignment/>
    </xf>
    <xf numFmtId="49" fontId="1" fillId="0" borderId="11" xfId="0" applyNumberFormat="1" applyFont="1" applyFill="1" applyBorder="1" applyAlignment="1">
      <alignment horizontal="center"/>
    </xf>
    <xf numFmtId="0" fontId="1" fillId="0" borderId="11" xfId="0" applyFont="1" applyFill="1" applyBorder="1" applyAlignment="1">
      <alignment/>
    </xf>
    <xf numFmtId="0" fontId="1" fillId="0" borderId="11" xfId="0" applyFont="1" applyFill="1" applyBorder="1" applyAlignment="1">
      <alignment horizontal="center"/>
    </xf>
    <xf numFmtId="173" fontId="1" fillId="0" borderId="10" xfId="0" applyNumberFormat="1" applyFont="1" applyFill="1" applyBorder="1" applyAlignment="1">
      <alignment horizontal="center" vertical="center" wrapText="1"/>
    </xf>
    <xf numFmtId="0" fontId="1" fillId="0" borderId="0" xfId="0" applyFont="1" applyFill="1" applyAlignment="1">
      <alignment horizontal="center" wrapText="1"/>
    </xf>
    <xf numFmtId="0" fontId="47" fillId="0" borderId="10" xfId="0" applyFont="1" applyFill="1" applyBorder="1" applyAlignment="1">
      <alignment horizontal="center"/>
    </xf>
    <xf numFmtId="0" fontId="0" fillId="0" borderId="0" xfId="0" applyAlignment="1">
      <alignment wrapText="1"/>
    </xf>
    <xf numFmtId="43" fontId="0" fillId="0" borderId="0" xfId="0" applyNumberFormat="1" applyAlignment="1">
      <alignment/>
    </xf>
    <xf numFmtId="0" fontId="0" fillId="0" borderId="0" xfId="0" applyFont="1" applyAlignment="1">
      <alignment/>
    </xf>
    <xf numFmtId="0" fontId="5" fillId="0" borderId="0" xfId="0" applyFont="1" applyFill="1" applyBorder="1" applyAlignment="1">
      <alignment/>
    </xf>
    <xf numFmtId="0" fontId="5" fillId="0" borderId="0" xfId="0" applyFont="1" applyFill="1" applyBorder="1" applyAlignment="1">
      <alignment wrapText="1"/>
    </xf>
    <xf numFmtId="43" fontId="5" fillId="0" borderId="0" xfId="0" applyNumberFormat="1" applyFont="1" applyFill="1" applyBorder="1" applyAlignment="1">
      <alignment/>
    </xf>
    <xf numFmtId="0" fontId="5" fillId="0" borderId="0" xfId="0" applyFont="1" applyFill="1" applyAlignment="1">
      <alignment/>
    </xf>
    <xf numFmtId="0" fontId="5" fillId="0" borderId="0" xfId="0" applyFont="1" applyFill="1" applyBorder="1" applyAlignment="1">
      <alignment horizontal="center" vertical="top" wrapText="1"/>
    </xf>
    <xf numFmtId="0" fontId="5" fillId="0" borderId="0" xfId="0" applyFont="1" applyFill="1" applyAlignment="1">
      <alignment horizontal="center" vertical="top" wrapText="1"/>
    </xf>
    <xf numFmtId="43" fontId="5" fillId="0" borderId="0" xfId="0" applyNumberFormat="1" applyFont="1" applyFill="1" applyBorder="1" applyAlignment="1">
      <alignment horizontal="center" vertical="top" wrapText="1"/>
    </xf>
    <xf numFmtId="0" fontId="5" fillId="0" borderId="0" xfId="0" applyFont="1" applyFill="1" applyBorder="1" applyAlignment="1">
      <alignment horizontal="center" vertical="top"/>
    </xf>
    <xf numFmtId="43" fontId="5" fillId="0" borderId="0" xfId="0" applyNumberFormat="1" applyFont="1" applyFill="1" applyBorder="1" applyAlignment="1">
      <alignment horizontal="center" vertical="top"/>
    </xf>
    <xf numFmtId="0" fontId="5" fillId="0" borderId="0" xfId="0" applyFont="1" applyFill="1" applyAlignment="1">
      <alignment horizontal="center" vertical="top"/>
    </xf>
    <xf numFmtId="0" fontId="5" fillId="0" borderId="10" xfId="0" applyFont="1" applyFill="1" applyBorder="1" applyAlignment="1">
      <alignment horizontal="center" vertical="center" wrapText="1"/>
    </xf>
    <xf numFmtId="171" fontId="5" fillId="0" borderId="11" xfId="42" applyNumberFormat="1" applyFont="1" applyFill="1" applyBorder="1" applyAlignment="1">
      <alignment vertical="center" wrapText="1"/>
    </xf>
    <xf numFmtId="171" fontId="5" fillId="0" borderId="10" xfId="42" applyNumberFormat="1" applyFont="1" applyFill="1" applyBorder="1" applyAlignment="1">
      <alignment horizontal="center" vertical="center" wrapText="1"/>
    </xf>
    <xf numFmtId="43" fontId="1" fillId="0" borderId="0" xfId="0" applyNumberFormat="1" applyFont="1" applyFill="1" applyAlignment="1">
      <alignment/>
    </xf>
    <xf numFmtId="171" fontId="5" fillId="0" borderId="12" xfId="42" applyNumberFormat="1" applyFont="1" applyFill="1" applyBorder="1" applyAlignment="1">
      <alignment vertical="center" wrapText="1"/>
    </xf>
    <xf numFmtId="171" fontId="5" fillId="0" borderId="10" xfId="42" applyNumberFormat="1" applyFont="1" applyFill="1" applyBorder="1" applyAlignment="1">
      <alignment vertical="center" wrapText="1"/>
    </xf>
    <xf numFmtId="171" fontId="5" fillId="0" borderId="10" xfId="0" applyNumberFormat="1" applyFont="1" applyFill="1" applyBorder="1" applyAlignment="1">
      <alignment horizontal="center" vertical="center" wrapText="1"/>
    </xf>
    <xf numFmtId="0" fontId="5" fillId="0" borderId="10" xfId="0" applyFont="1" applyFill="1" applyBorder="1" applyAlignment="1">
      <alignment vertical="center" wrapText="1"/>
    </xf>
    <xf numFmtId="4" fontId="5" fillId="0" borderId="10" xfId="0" applyNumberFormat="1" applyFont="1" applyFill="1" applyBorder="1" applyAlignment="1">
      <alignment vertical="center" wrapText="1"/>
    </xf>
    <xf numFmtId="171" fontId="5" fillId="0" borderId="10" xfId="0" applyNumberFormat="1" applyFont="1" applyFill="1" applyBorder="1" applyAlignment="1">
      <alignment vertical="center" wrapText="1"/>
    </xf>
    <xf numFmtId="0" fontId="5" fillId="0" borderId="11" xfId="0" applyFont="1" applyFill="1" applyBorder="1" applyAlignment="1">
      <alignment vertical="center" wrapText="1"/>
    </xf>
    <xf numFmtId="171" fontId="1" fillId="0" borderId="0" xfId="0" applyNumberFormat="1" applyFont="1" applyFill="1" applyBorder="1" applyAlignment="1">
      <alignment/>
    </xf>
    <xf numFmtId="0" fontId="1" fillId="0" borderId="13" xfId="0" applyFont="1" applyFill="1" applyBorder="1" applyAlignment="1">
      <alignment horizontal="center"/>
    </xf>
    <xf numFmtId="0" fontId="1" fillId="0" borderId="13" xfId="0" applyFont="1" applyFill="1" applyBorder="1" applyAlignment="1">
      <alignment/>
    </xf>
    <xf numFmtId="0" fontId="1" fillId="0" borderId="14" xfId="0" applyFont="1" applyFill="1" applyBorder="1" applyAlignment="1">
      <alignment/>
    </xf>
    <xf numFmtId="0" fontId="1" fillId="0" borderId="0" xfId="0" applyFont="1" applyFill="1" applyBorder="1" applyAlignment="1">
      <alignment horizontal="center" vertical="top" wrapText="1"/>
    </xf>
    <xf numFmtId="0" fontId="1" fillId="0" borderId="0" xfId="0" applyFont="1" applyFill="1" applyBorder="1" applyAlignment="1">
      <alignment horizontal="center" vertical="top"/>
    </xf>
    <xf numFmtId="0" fontId="6" fillId="0" borderId="15" xfId="0" applyFont="1" applyFill="1" applyBorder="1" applyAlignment="1">
      <alignment horizontal="left" vertical="center" wrapText="1"/>
    </xf>
    <xf numFmtId="0" fontId="1" fillId="0" borderId="0" xfId="0"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alignment horizontal="left"/>
    </xf>
    <xf numFmtId="0" fontId="1" fillId="0" borderId="0" xfId="0" applyFont="1" applyFill="1" applyBorder="1" applyAlignment="1">
      <alignment horizontal="center" wrapText="1"/>
    </xf>
    <xf numFmtId="41" fontId="1" fillId="0" borderId="0" xfId="0" applyNumberFormat="1" applyFont="1" applyAlignment="1">
      <alignment/>
    </xf>
    <xf numFmtId="0" fontId="1" fillId="0" borderId="0" xfId="0" applyFont="1" applyAlignment="1">
      <alignment/>
    </xf>
    <xf numFmtId="41" fontId="1" fillId="0" borderId="0" xfId="0" applyNumberFormat="1"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center"/>
    </xf>
    <xf numFmtId="43" fontId="1" fillId="0" borderId="0" xfId="0" applyNumberFormat="1" applyFont="1" applyAlignment="1">
      <alignment/>
    </xf>
    <xf numFmtId="0" fontId="1" fillId="0" borderId="0" xfId="0" applyFont="1" applyAlignment="1">
      <alignment wrapText="1"/>
    </xf>
    <xf numFmtId="41" fontId="1" fillId="0" borderId="10" xfId="0" applyNumberFormat="1" applyFont="1" applyBorder="1" applyAlignment="1">
      <alignment horizontal="center" vertical="center"/>
    </xf>
    <xf numFmtId="0" fontId="1" fillId="0" borderId="10" xfId="0" applyFont="1" applyBorder="1" applyAlignment="1">
      <alignment horizontal="center" vertical="center" wrapText="1"/>
    </xf>
    <xf numFmtId="2" fontId="1" fillId="0" borderId="10" xfId="0" applyNumberFormat="1" applyFont="1" applyFill="1" applyBorder="1" applyAlignment="1">
      <alignment horizontal="center" vertical="center"/>
    </xf>
    <xf numFmtId="173" fontId="1" fillId="0" borderId="10" xfId="0" applyNumberFormat="1" applyFont="1" applyFill="1" applyBorder="1" applyAlignment="1">
      <alignment horizontal="left" vertical="center" wrapText="1"/>
    </xf>
    <xf numFmtId="41" fontId="1" fillId="0" borderId="10" xfId="0" applyNumberFormat="1" applyFont="1" applyBorder="1" applyAlignment="1">
      <alignment horizontal="center" vertical="center" wrapText="1"/>
    </xf>
    <xf numFmtId="173" fontId="1" fillId="0" borderId="0" xfId="0" applyNumberFormat="1" applyFont="1" applyAlignment="1">
      <alignment/>
    </xf>
    <xf numFmtId="173" fontId="4" fillId="0" borderId="0" xfId="0" applyNumberFormat="1" applyFont="1" applyFill="1" applyAlignment="1">
      <alignment/>
    </xf>
    <xf numFmtId="0" fontId="1" fillId="33" borderId="0" xfId="0" applyFont="1" applyFill="1" applyBorder="1" applyAlignment="1">
      <alignment horizontal="center"/>
    </xf>
    <xf numFmtId="0" fontId="6" fillId="33" borderId="15" xfId="0" applyFont="1" applyFill="1" applyBorder="1" applyAlignment="1">
      <alignment horizontal="left" vertical="center" wrapText="1"/>
    </xf>
    <xf numFmtId="0" fontId="5" fillId="33" borderId="10" xfId="0" applyFont="1" applyFill="1" applyBorder="1" applyAlignment="1">
      <alignment horizontal="center" vertical="center" wrapText="1"/>
    </xf>
    <xf numFmtId="171" fontId="6" fillId="33" borderId="10" xfId="42" applyNumberFormat="1" applyFont="1" applyFill="1" applyBorder="1" applyAlignment="1">
      <alignment vertical="center" wrapText="1"/>
    </xf>
    <xf numFmtId="171" fontId="5" fillId="33" borderId="10" xfId="42" applyNumberFormat="1" applyFont="1" applyFill="1" applyBorder="1" applyAlignment="1">
      <alignment horizontal="center" vertical="center" wrapText="1"/>
    </xf>
    <xf numFmtId="171" fontId="1" fillId="0" borderId="0" xfId="0" applyNumberFormat="1" applyFont="1" applyFill="1" applyAlignment="1">
      <alignment wrapText="1"/>
    </xf>
    <xf numFmtId="171" fontId="6" fillId="0" borderId="10" xfId="42" applyNumberFormat="1" applyFont="1" applyFill="1" applyBorder="1" applyAlignment="1">
      <alignment vertical="center" wrapText="1"/>
    </xf>
    <xf numFmtId="172" fontId="1" fillId="0" borderId="10" xfId="0" applyNumberFormat="1" applyFont="1" applyFill="1" applyBorder="1" applyAlignment="1">
      <alignment horizontal="left" vertical="distributed" wrapText="1"/>
    </xf>
    <xf numFmtId="43" fontId="1" fillId="0" borderId="10" xfId="0" applyNumberFormat="1" applyFont="1" applyFill="1" applyBorder="1" applyAlignment="1">
      <alignment horizontal="right"/>
    </xf>
    <xf numFmtId="0" fontId="5" fillId="0" borderId="0" xfId="0" applyFont="1" applyFill="1" applyAlignment="1">
      <alignment wrapText="1"/>
    </xf>
    <xf numFmtId="0" fontId="5" fillId="34" borderId="10" xfId="0" applyFont="1" applyFill="1" applyBorder="1" applyAlignment="1">
      <alignment horizontal="center" vertical="center" wrapText="1"/>
    </xf>
    <xf numFmtId="171" fontId="5" fillId="34" borderId="10" xfId="42" applyNumberFormat="1" applyFont="1" applyFill="1" applyBorder="1" applyAlignment="1">
      <alignment vertical="center" wrapText="1"/>
    </xf>
    <xf numFmtId="0" fontId="4" fillId="0" borderId="0" xfId="0" applyFont="1" applyFill="1" applyAlignment="1">
      <alignment wrapText="1"/>
    </xf>
    <xf numFmtId="0" fontId="4" fillId="0" borderId="0" xfId="0" applyFont="1" applyFill="1" applyAlignment="1">
      <alignment horizontal="center" wrapText="1"/>
    </xf>
    <xf numFmtId="0" fontId="4" fillId="0" borderId="0" xfId="0" applyFont="1" applyFill="1" applyAlignment="1">
      <alignment horizontal="center"/>
    </xf>
    <xf numFmtId="43" fontId="4" fillId="0" borderId="0" xfId="0" applyNumberFormat="1" applyFont="1" applyFill="1" applyAlignment="1">
      <alignment/>
    </xf>
    <xf numFmtId="0" fontId="4" fillId="0" borderId="0" xfId="0" applyFont="1" applyFill="1" applyBorder="1" applyAlignment="1">
      <alignment horizontal="center"/>
    </xf>
    <xf numFmtId="0" fontId="6" fillId="0" borderId="10" xfId="0" applyFont="1" applyFill="1" applyBorder="1" applyAlignment="1">
      <alignment horizontal="center" vertical="center" wrapText="1"/>
    </xf>
    <xf numFmtId="171" fontId="6" fillId="0" borderId="10" xfId="42" applyNumberFormat="1" applyFont="1" applyFill="1" applyBorder="1" applyAlignment="1">
      <alignment horizontal="center" vertical="center" wrapText="1"/>
    </xf>
    <xf numFmtId="171" fontId="6" fillId="0" borderId="0" xfId="0" applyNumberFormat="1" applyFont="1" applyFill="1" applyAlignment="1">
      <alignment/>
    </xf>
    <xf numFmtId="43" fontId="47" fillId="0" borderId="10" xfId="0" applyNumberFormat="1" applyFont="1" applyFill="1" applyBorder="1" applyAlignment="1">
      <alignment horizontal="right"/>
    </xf>
    <xf numFmtId="0" fontId="1" fillId="34" borderId="10" xfId="0" applyFont="1" applyFill="1" applyBorder="1" applyAlignment="1">
      <alignment horizontal="center"/>
    </xf>
    <xf numFmtId="43" fontId="1" fillId="0" borderId="10" xfId="0" applyNumberFormat="1" applyFont="1" applyFill="1" applyBorder="1" applyAlignment="1">
      <alignment horizontal="center" vertical="center" wrapText="1"/>
    </xf>
    <xf numFmtId="43" fontId="1" fillId="0" borderId="10" xfId="0" applyNumberFormat="1" applyFont="1" applyFill="1" applyBorder="1" applyAlignment="1">
      <alignment horizontal="center" vertical="center"/>
    </xf>
    <xf numFmtId="43" fontId="1" fillId="0" borderId="10" xfId="0" applyNumberFormat="1" applyFont="1" applyBorder="1" applyAlignment="1">
      <alignment horizontal="center" vertical="center"/>
    </xf>
    <xf numFmtId="43" fontId="1" fillId="0" borderId="10" xfId="0" applyNumberFormat="1" applyFont="1" applyBorder="1" applyAlignment="1">
      <alignment horizontal="center" vertical="center" wrapText="1"/>
    </xf>
    <xf numFmtId="43" fontId="1" fillId="0" borderId="0" xfId="0" applyNumberFormat="1" applyFont="1" applyFill="1" applyAlignment="1">
      <alignment horizontal="center"/>
    </xf>
    <xf numFmtId="43" fontId="1" fillId="0" borderId="0" xfId="0" applyNumberFormat="1" applyFont="1" applyFill="1" applyAlignment="1">
      <alignment wrapText="1"/>
    </xf>
    <xf numFmtId="43" fontId="1" fillId="0" borderId="10" xfId="0" applyNumberFormat="1" applyFont="1" applyFill="1" applyBorder="1" applyAlignment="1">
      <alignment horizontal="left" vertical="center" wrapText="1"/>
    </xf>
    <xf numFmtId="43" fontId="1" fillId="0" borderId="10" xfId="0" applyNumberFormat="1" applyFont="1" applyBorder="1" applyAlignment="1">
      <alignment horizontal="left" vertical="center" wrapText="1"/>
    </xf>
    <xf numFmtId="43" fontId="1" fillId="0" borderId="0" xfId="0" applyNumberFormat="1" applyFont="1" applyFill="1" applyAlignment="1">
      <alignment horizontal="right" wrapText="1"/>
    </xf>
    <xf numFmtId="43" fontId="0" fillId="0" borderId="0" xfId="0" applyNumberFormat="1" applyAlignment="1">
      <alignment wrapText="1"/>
    </xf>
    <xf numFmtId="43" fontId="5" fillId="0" borderId="0" xfId="0" applyNumberFormat="1" applyFont="1" applyFill="1" applyBorder="1" applyAlignment="1">
      <alignment wrapText="1"/>
    </xf>
    <xf numFmtId="43" fontId="6" fillId="0" borderId="0" xfId="0" applyNumberFormat="1" applyFont="1" applyFill="1" applyBorder="1" applyAlignment="1">
      <alignment/>
    </xf>
    <xf numFmtId="41" fontId="1" fillId="0" borderId="0" xfId="0" applyNumberFormat="1" applyFont="1" applyAlignment="1">
      <alignment horizontal="center" vertical="center" wrapText="1"/>
    </xf>
    <xf numFmtId="171" fontId="4" fillId="0" borderId="0" xfId="0" applyNumberFormat="1" applyFont="1" applyFill="1" applyAlignment="1">
      <alignment wrapText="1"/>
    </xf>
    <xf numFmtId="171" fontId="0" fillId="0" borderId="0" xfId="0" applyNumberFormat="1" applyAlignment="1">
      <alignment wrapText="1"/>
    </xf>
    <xf numFmtId="181" fontId="1" fillId="0" borderId="0" xfId="0" applyNumberFormat="1" applyFont="1" applyFill="1" applyAlignment="1">
      <alignment/>
    </xf>
    <xf numFmtId="0" fontId="48" fillId="0" borderId="10" xfId="0" applyFont="1" applyFill="1" applyBorder="1" applyAlignment="1">
      <alignment horizontal="center" vertical="center" wrapText="1"/>
    </xf>
    <xf numFmtId="171" fontId="48" fillId="0" borderId="10" xfId="42" applyNumberFormat="1" applyFont="1" applyFill="1" applyBorder="1" applyAlignment="1">
      <alignment vertical="center" wrapText="1"/>
    </xf>
    <xf numFmtId="171" fontId="48" fillId="0" borderId="10" xfId="42" applyNumberFormat="1" applyFont="1" applyFill="1" applyBorder="1" applyAlignment="1">
      <alignment horizontal="center" vertical="center" wrapText="1"/>
    </xf>
    <xf numFmtId="0" fontId="47" fillId="0" borderId="0" xfId="0" applyFont="1" applyFill="1" applyAlignment="1">
      <alignment horizontal="center" wrapText="1"/>
    </xf>
    <xf numFmtId="0" fontId="47" fillId="0" borderId="0" xfId="0" applyFont="1" applyFill="1" applyAlignment="1">
      <alignment horizontal="center"/>
    </xf>
    <xf numFmtId="43" fontId="47" fillId="0" borderId="0" xfId="0" applyNumberFormat="1" applyFont="1" applyFill="1" applyAlignment="1">
      <alignment/>
    </xf>
    <xf numFmtId="0" fontId="47" fillId="34" borderId="0" xfId="0" applyFont="1" applyFill="1" applyAlignment="1">
      <alignment horizontal="center"/>
    </xf>
    <xf numFmtId="0" fontId="47" fillId="34" borderId="0" xfId="0" applyFont="1" applyFill="1" applyAlignment="1">
      <alignment horizontal="center" wrapText="1"/>
    </xf>
    <xf numFmtId="177" fontId="1" fillId="0" borderId="0" xfId="0" applyNumberFormat="1" applyFont="1" applyAlignment="1">
      <alignment/>
    </xf>
    <xf numFmtId="177" fontId="1" fillId="0" borderId="0" xfId="0" applyNumberFormat="1" applyFont="1" applyAlignment="1">
      <alignment horizontal="center" vertical="center"/>
    </xf>
    <xf numFmtId="43" fontId="49" fillId="0" borderId="0" xfId="0" applyNumberFormat="1" applyFont="1" applyFill="1" applyAlignment="1">
      <alignment/>
    </xf>
    <xf numFmtId="0" fontId="0" fillId="0" borderId="0" xfId="0" applyAlignment="1">
      <alignment horizontal="center" vertical="center" wrapText="1"/>
    </xf>
    <xf numFmtId="182" fontId="1" fillId="0" borderId="10" xfId="0" applyNumberFormat="1" applyFont="1" applyFill="1" applyBorder="1" applyAlignment="1">
      <alignment horizontal="center" vertical="center" wrapText="1"/>
    </xf>
    <xf numFmtId="0" fontId="3" fillId="0" borderId="0" xfId="0" applyFont="1" applyFill="1" applyAlignment="1">
      <alignment horizontal="center"/>
    </xf>
    <xf numFmtId="0" fontId="1" fillId="0" borderId="11"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12" xfId="0" applyBorder="1" applyAlignment="1">
      <alignment horizontal="center" vertical="center" wrapText="1"/>
    </xf>
    <xf numFmtId="0" fontId="1" fillId="0" borderId="16"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171" fontId="5" fillId="0" borderId="11" xfId="42" applyNumberFormat="1" applyFont="1" applyFill="1" applyBorder="1" applyAlignment="1">
      <alignment horizontal="center" vertical="center" wrapText="1"/>
    </xf>
    <xf numFmtId="171" fontId="5" fillId="0" borderId="12" xfId="42" applyNumberFormat="1" applyFont="1" applyFill="1" applyBorder="1" applyAlignment="1">
      <alignment horizontal="center" vertical="center" wrapText="1"/>
    </xf>
    <xf numFmtId="0" fontId="3" fillId="0" borderId="0" xfId="0" applyFont="1" applyFill="1" applyAlignment="1">
      <alignment horizontal="left"/>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86;&#1090;%20&#1087;&#1086;&#1076;&#1088;&#1072;&#1079;&#1076;\II%20&#1082;&#1074;&#1072;&#1088;&#1090;&#1072;&#1083;\&#1055;&#1088;&#1080;&#1083;&#1086;&#1078;&#1077;&#1085;&#1080;&#1077;%20220-&#1055;_&#1059;&#1043;&#1056;&#105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86;&#1090;%20&#1087;&#1086;&#1076;&#1088;&#1072;&#1079;&#1076;\IV%20&#1082;&#1074;&#1072;&#1088;&#1090;&#1072;&#1083;\&#1055;&#1088;&#1080;&#1083;&#1086;&#1078;&#1077;&#1085;&#1080;&#1077;%20220-&#1055;_&#1059;&#1043;&#1056;&#1057;%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январь"/>
      <sheetName val="февраль"/>
      <sheetName val="март"/>
      <sheetName val="1 квартал"/>
      <sheetName val="апрель"/>
      <sheetName val="май"/>
      <sheetName val="июнь"/>
      <sheetName val="2 квартал"/>
      <sheetName val="июль"/>
      <sheetName val="август"/>
      <sheetName val="сентябрь"/>
      <sheetName val="3 квартал"/>
      <sheetName val="октябрь"/>
      <sheetName val="ноябрь"/>
      <sheetName val="декабрь"/>
      <sheetName val="4 квартал"/>
      <sheetName val="за 2017г."/>
    </sheetNames>
    <sheetDataSet>
      <sheetData sheetId="4">
        <row r="12">
          <cell r="F12" t="str">
            <v>1 553 шт</v>
          </cell>
        </row>
        <row r="16">
          <cell r="F16" t="str">
            <v>1 214 шт</v>
          </cell>
        </row>
      </sheetData>
      <sheetData sheetId="6">
        <row r="12">
          <cell r="F12" t="str">
            <v>987 шт</v>
          </cell>
        </row>
        <row r="15">
          <cell r="F15" t="str">
            <v>3 373 шт</v>
          </cell>
        </row>
        <row r="16">
          <cell r="F16" t="str">
            <v>82 шт</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январь"/>
      <sheetName val="февраль"/>
      <sheetName val="март"/>
      <sheetName val="1 квартал"/>
      <sheetName val="апрель"/>
      <sheetName val="май"/>
      <sheetName val="июнь"/>
      <sheetName val="2 квартал"/>
      <sheetName val="июль"/>
      <sheetName val="август"/>
      <sheetName val="сентябрь"/>
      <sheetName val="3 квартал"/>
      <sheetName val="октябрь"/>
      <sheetName val="ноябрь"/>
      <sheetName val="декабрь"/>
      <sheetName val="4 квартал"/>
      <sheetName val="за 2017г."/>
    </sheetNames>
    <sheetDataSet>
      <sheetData sheetId="15">
        <row r="20">
          <cell r="G20">
            <v>5301438.49</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27"/>
  <sheetViews>
    <sheetView zoomScale="70" zoomScaleNormal="70" zoomScalePageLayoutView="0" workbookViewId="0" topLeftCell="A1">
      <selection activeCell="A8" sqref="A8:H8"/>
    </sheetView>
  </sheetViews>
  <sheetFormatPr defaultColWidth="9.00390625" defaultRowHeight="12.75" outlineLevelCol="1"/>
  <cols>
    <col min="1" max="1" width="8.25390625" style="69" customWidth="1"/>
    <col min="2" max="2" width="77.25390625" style="69" customWidth="1"/>
    <col min="3" max="3" width="23.00390625" style="69" customWidth="1"/>
    <col min="4" max="4" width="27.25390625" style="69" customWidth="1"/>
    <col min="5" max="5" width="31.00390625" style="72" customWidth="1"/>
    <col min="6" max="6" width="20.25390625" style="74" customWidth="1"/>
    <col min="7" max="7" width="20.25390625" style="69" customWidth="1"/>
    <col min="8" max="8" width="20.25390625" style="74" customWidth="1"/>
    <col min="9" max="10" width="17.75390625" style="68" hidden="1" customWidth="1" outlineLevel="1"/>
    <col min="11" max="11" width="9.125" style="69" hidden="1" customWidth="1" outlineLevel="1"/>
    <col min="12" max="12" width="9.125" style="69" customWidth="1" collapsed="1"/>
    <col min="13" max="16384" width="9.125" style="69" customWidth="1"/>
  </cols>
  <sheetData>
    <row r="1" spans="1:8" ht="12.75">
      <c r="A1" s="4"/>
      <c r="B1" s="5"/>
      <c r="C1" s="5"/>
      <c r="D1" s="5"/>
      <c r="E1" s="31"/>
      <c r="F1" s="31"/>
      <c r="G1" s="6"/>
      <c r="H1" s="20" t="s">
        <v>3</v>
      </c>
    </row>
    <row r="2" spans="1:8" ht="12.75">
      <c r="A2" s="4"/>
      <c r="B2" s="5"/>
      <c r="C2" s="5"/>
      <c r="D2" s="5"/>
      <c r="E2" s="31"/>
      <c r="F2" s="31"/>
      <c r="G2" s="6"/>
      <c r="H2" s="20" t="s">
        <v>1</v>
      </c>
    </row>
    <row r="3" spans="1:8" ht="12.75">
      <c r="A3" s="4"/>
      <c r="B3" s="5"/>
      <c r="C3" s="5"/>
      <c r="D3" s="5"/>
      <c r="E3" s="31"/>
      <c r="F3" s="31"/>
      <c r="G3" s="6"/>
      <c r="H3" s="20" t="s">
        <v>2</v>
      </c>
    </row>
    <row r="4" spans="1:8" ht="12.75">
      <c r="A4" s="4"/>
      <c r="B4" s="5"/>
      <c r="C4" s="5"/>
      <c r="D4" s="5"/>
      <c r="E4" s="31"/>
      <c r="F4" s="31"/>
      <c r="G4" s="6"/>
      <c r="H4" s="2"/>
    </row>
    <row r="5" spans="1:8" ht="12.75">
      <c r="A5" s="4"/>
      <c r="B5" s="5"/>
      <c r="C5" s="5"/>
      <c r="D5" s="5"/>
      <c r="E5" s="31"/>
      <c r="F5" s="31"/>
      <c r="G5" s="6"/>
      <c r="H5" s="2"/>
    </row>
    <row r="6" spans="1:8" ht="15.75">
      <c r="A6" s="133" t="s">
        <v>4</v>
      </c>
      <c r="B6" s="133"/>
      <c r="C6" s="133"/>
      <c r="D6" s="133"/>
      <c r="E6" s="133"/>
      <c r="F6" s="133"/>
      <c r="G6" s="133"/>
      <c r="H6" s="133"/>
    </row>
    <row r="7" spans="1:8" ht="15.75">
      <c r="A7" s="133" t="s">
        <v>575</v>
      </c>
      <c r="B7" s="133"/>
      <c r="C7" s="133"/>
      <c r="D7" s="133"/>
      <c r="E7" s="133"/>
      <c r="F7" s="133"/>
      <c r="G7" s="133"/>
      <c r="H7" s="133"/>
    </row>
    <row r="8" spans="1:8" ht="15.75">
      <c r="A8" s="133"/>
      <c r="B8" s="133"/>
      <c r="C8" s="133"/>
      <c r="D8" s="133"/>
      <c r="E8" s="133"/>
      <c r="F8" s="133"/>
      <c r="G8" s="133"/>
      <c r="H8" s="133"/>
    </row>
    <row r="9" spans="1:8" ht="12.75">
      <c r="A9" s="4"/>
      <c r="B9" s="5"/>
      <c r="C9" s="5"/>
      <c r="D9" s="5"/>
      <c r="E9" s="31"/>
      <c r="F9" s="31"/>
      <c r="G9" s="6"/>
      <c r="H9" s="2"/>
    </row>
    <row r="10" spans="1:10" s="71" customFormat="1" ht="204.75" customHeight="1">
      <c r="A10" s="24" t="s">
        <v>0</v>
      </c>
      <c r="B10" s="24" t="s">
        <v>7</v>
      </c>
      <c r="C10" s="24" t="s">
        <v>25</v>
      </c>
      <c r="D10" s="24" t="s">
        <v>26</v>
      </c>
      <c r="E10" s="24" t="s">
        <v>14</v>
      </c>
      <c r="F10" s="24" t="s">
        <v>13</v>
      </c>
      <c r="G10" s="22" t="s">
        <v>27</v>
      </c>
      <c r="H10" s="24" t="s">
        <v>9</v>
      </c>
      <c r="I10" s="70" t="s">
        <v>217</v>
      </c>
      <c r="J10" s="70" t="s">
        <v>38</v>
      </c>
    </row>
    <row r="11" spans="1:8" ht="12.75">
      <c r="A11" s="11">
        <v>1</v>
      </c>
      <c r="B11" s="11">
        <v>2</v>
      </c>
      <c r="C11" s="11">
        <v>3</v>
      </c>
      <c r="D11" s="11">
        <v>4</v>
      </c>
      <c r="E11" s="8">
        <v>5</v>
      </c>
      <c r="F11" s="8">
        <v>6</v>
      </c>
      <c r="G11" s="11">
        <v>7</v>
      </c>
      <c r="H11" s="8">
        <v>8</v>
      </c>
    </row>
    <row r="12" spans="1:11" ht="88.5" customHeight="1">
      <c r="A12" s="13" t="s">
        <v>12</v>
      </c>
      <c r="B12" s="134" t="s">
        <v>230</v>
      </c>
      <c r="C12" s="134" t="s">
        <v>231</v>
      </c>
      <c r="D12" s="134" t="s">
        <v>232</v>
      </c>
      <c r="E12" s="24" t="s">
        <v>21</v>
      </c>
      <c r="F12" s="30" t="s">
        <v>226</v>
      </c>
      <c r="G12" s="75">
        <f>SUM(I12:J12)</f>
        <v>2389185.58</v>
      </c>
      <c r="H12" s="30" t="s">
        <v>229</v>
      </c>
      <c r="I12" s="68">
        <f>сводка!H22</f>
        <v>2230531.58</v>
      </c>
      <c r="J12" s="68">
        <v>158654</v>
      </c>
      <c r="K12" s="21" t="s">
        <v>223</v>
      </c>
    </row>
    <row r="13" spans="1:11" ht="88.5" customHeight="1">
      <c r="A13" s="13" t="s">
        <v>28</v>
      </c>
      <c r="B13" s="135"/>
      <c r="C13" s="135"/>
      <c r="D13" s="135"/>
      <c r="E13" s="24" t="s">
        <v>23</v>
      </c>
      <c r="F13" s="30">
        <v>0</v>
      </c>
      <c r="G13" s="75">
        <f aca="true" t="shared" si="0" ref="G13:G19">SUM(I13:J13)</f>
        <v>0</v>
      </c>
      <c r="H13" s="30">
        <v>0</v>
      </c>
      <c r="J13" s="68">
        <v>0</v>
      </c>
      <c r="K13" s="77">
        <v>0</v>
      </c>
    </row>
    <row r="14" spans="1:11" ht="88.5" customHeight="1">
      <c r="A14" s="13" t="s">
        <v>29</v>
      </c>
      <c r="B14" s="135"/>
      <c r="C14" s="135"/>
      <c r="D14" s="135"/>
      <c r="E14" s="24" t="s">
        <v>24</v>
      </c>
      <c r="F14" s="30">
        <v>0</v>
      </c>
      <c r="G14" s="75">
        <f t="shared" si="0"/>
        <v>0</v>
      </c>
      <c r="H14" s="30">
        <v>0</v>
      </c>
      <c r="J14" s="68">
        <v>0</v>
      </c>
      <c r="K14" s="21"/>
    </row>
    <row r="15" spans="1:11" ht="117" customHeight="1">
      <c r="A15" s="13" t="s">
        <v>30</v>
      </c>
      <c r="B15" s="135"/>
      <c r="C15" s="135"/>
      <c r="D15" s="135"/>
      <c r="E15" s="76" t="s">
        <v>22</v>
      </c>
      <c r="F15" s="30" t="s">
        <v>227</v>
      </c>
      <c r="G15" s="75">
        <f t="shared" si="0"/>
        <v>3611662.7932</v>
      </c>
      <c r="H15" s="30" t="s">
        <v>229</v>
      </c>
      <c r="I15" s="68">
        <f>сводка!H15+сводка!H16</f>
        <v>3492262.7932</v>
      </c>
      <c r="J15" s="68">
        <v>119400</v>
      </c>
      <c r="K15" s="21" t="s">
        <v>224</v>
      </c>
    </row>
    <row r="16" spans="1:11" ht="88.5" customHeight="1">
      <c r="A16" s="13" t="s">
        <v>31</v>
      </c>
      <c r="B16" s="135"/>
      <c r="C16" s="135"/>
      <c r="D16" s="135"/>
      <c r="E16" s="76" t="s">
        <v>20</v>
      </c>
      <c r="F16" s="30" t="s">
        <v>228</v>
      </c>
      <c r="G16" s="75">
        <f t="shared" si="0"/>
        <v>1874672.68</v>
      </c>
      <c r="H16" s="30" t="str">
        <f>сводка!I25</f>
        <v>прямая закупка</v>
      </c>
      <c r="I16" s="68">
        <f>сводка!H25</f>
        <v>1791893.68</v>
      </c>
      <c r="J16" s="68">
        <v>82779</v>
      </c>
      <c r="K16" s="21" t="s">
        <v>225</v>
      </c>
    </row>
    <row r="17" spans="1:11" ht="88.5" customHeight="1">
      <c r="A17" s="13" t="s">
        <v>32</v>
      </c>
      <c r="B17" s="135"/>
      <c r="C17" s="135"/>
      <c r="D17" s="135"/>
      <c r="E17" s="76" t="s">
        <v>19</v>
      </c>
      <c r="F17" s="30">
        <v>0</v>
      </c>
      <c r="G17" s="75">
        <f t="shared" si="0"/>
        <v>0</v>
      </c>
      <c r="H17" s="30">
        <v>0</v>
      </c>
      <c r="J17" s="68">
        <v>0</v>
      </c>
      <c r="K17" s="21">
        <v>0</v>
      </c>
    </row>
    <row r="18" spans="1:11" ht="88.5" customHeight="1">
      <c r="A18" s="13" t="s">
        <v>34</v>
      </c>
      <c r="B18" s="135"/>
      <c r="C18" s="135"/>
      <c r="D18" s="135"/>
      <c r="E18" s="24" t="s">
        <v>33</v>
      </c>
      <c r="F18" s="30">
        <v>0</v>
      </c>
      <c r="G18" s="75">
        <f t="shared" si="0"/>
        <v>0</v>
      </c>
      <c r="H18" s="30">
        <v>0</v>
      </c>
      <c r="J18" s="68">
        <v>0</v>
      </c>
      <c r="K18" s="21">
        <v>0</v>
      </c>
    </row>
    <row r="19" spans="1:11" ht="148.5" customHeight="1">
      <c r="A19" s="13" t="s">
        <v>36</v>
      </c>
      <c r="B19" s="136"/>
      <c r="C19" s="136"/>
      <c r="D19" s="136"/>
      <c r="E19" s="76" t="s">
        <v>35</v>
      </c>
      <c r="F19" s="30" t="s">
        <v>191</v>
      </c>
      <c r="G19" s="75">
        <f t="shared" si="0"/>
        <v>16824000.01</v>
      </c>
      <c r="H19" s="30" t="s">
        <v>218</v>
      </c>
      <c r="I19" s="68">
        <f>сводка!H14+сводка!H23</f>
        <v>16824000.01</v>
      </c>
      <c r="J19" s="68">
        <v>0</v>
      </c>
      <c r="K19" s="21">
        <v>0</v>
      </c>
    </row>
    <row r="20" spans="1:10" ht="12.75">
      <c r="A20" s="4"/>
      <c r="B20" s="5"/>
      <c r="C20" s="5"/>
      <c r="D20" s="5"/>
      <c r="E20" s="31"/>
      <c r="F20" s="31"/>
      <c r="G20" s="81">
        <f>SUM(G12:G19)</f>
        <v>24699521.0632</v>
      </c>
      <c r="H20" s="2"/>
      <c r="I20" s="68">
        <f>SUM(I12:I19)</f>
        <v>24338688.0632</v>
      </c>
      <c r="J20" s="68">
        <f>SUM(J12:J19)</f>
        <v>360833</v>
      </c>
    </row>
    <row r="27" ht="12.75">
      <c r="G27" s="80"/>
    </row>
  </sheetData>
  <sheetProtection/>
  <mergeCells count="6">
    <mergeCell ref="A6:H6"/>
    <mergeCell ref="A7:H7"/>
    <mergeCell ref="A8:H8"/>
    <mergeCell ref="B12:B19"/>
    <mergeCell ref="C12:C19"/>
    <mergeCell ref="D12:D19"/>
  </mergeCells>
  <printOptions/>
  <pageMargins left="0.25" right="0.25" top="0.75" bottom="0.75" header="0.3" footer="0.3"/>
  <pageSetup horizontalDpi="600" verticalDpi="600" orientation="landscape" paperSize="9" scale="62" r:id="rId1"/>
</worksheet>
</file>

<file path=xl/worksheets/sheet10.xml><?xml version="1.0" encoding="utf-8"?>
<worksheet xmlns="http://schemas.openxmlformats.org/spreadsheetml/2006/main" xmlns:r="http://schemas.openxmlformats.org/officeDocument/2006/relationships">
  <dimension ref="A1:J20"/>
  <sheetViews>
    <sheetView zoomScale="80" zoomScaleNormal="80" zoomScalePageLayoutView="0" workbookViewId="0" topLeftCell="A1">
      <selection activeCell="A8" sqref="A8:H8"/>
    </sheetView>
  </sheetViews>
  <sheetFormatPr defaultColWidth="9.00390625" defaultRowHeight="12.75" outlineLevelCol="1"/>
  <cols>
    <col min="1" max="1" width="8.25390625" style="0" customWidth="1"/>
    <col min="2" max="2" width="55.00390625" style="35" customWidth="1"/>
    <col min="3" max="4" width="37.25390625" style="35" customWidth="1"/>
    <col min="5" max="5" width="31.00390625" style="0" customWidth="1"/>
    <col min="6" max="6" width="21.625" style="33" customWidth="1"/>
    <col min="7" max="7" width="21.625" style="0" customWidth="1"/>
    <col min="8" max="8" width="21.625" style="33" customWidth="1"/>
    <col min="9" max="9" width="18.625" style="0" hidden="1" customWidth="1" outlineLevel="1"/>
    <col min="10" max="10" width="14.375" style="0" hidden="1" customWidth="1" outlineLevel="1"/>
    <col min="11" max="11" width="9.125" style="0" customWidth="1" collapsed="1"/>
  </cols>
  <sheetData>
    <row r="1" spans="1:8" ht="12.75">
      <c r="A1" s="4"/>
      <c r="B1" s="5"/>
      <c r="C1" s="5"/>
      <c r="D1" s="5"/>
      <c r="E1" s="2"/>
      <c r="F1" s="31"/>
      <c r="G1" s="6"/>
      <c r="H1" s="20" t="s">
        <v>3</v>
      </c>
    </row>
    <row r="2" spans="1:8" ht="12.75">
      <c r="A2" s="4"/>
      <c r="B2" s="5"/>
      <c r="C2" s="5"/>
      <c r="D2" s="5"/>
      <c r="E2" s="2"/>
      <c r="F2" s="31"/>
      <c r="G2" s="6"/>
      <c r="H2" s="20" t="s">
        <v>1</v>
      </c>
    </row>
    <row r="3" spans="1:8" ht="12.75">
      <c r="A3" s="4"/>
      <c r="B3" s="5"/>
      <c r="C3" s="5"/>
      <c r="D3" s="5"/>
      <c r="E3" s="2"/>
      <c r="F3" s="31"/>
      <c r="G3" s="6"/>
      <c r="H3" s="20" t="s">
        <v>2</v>
      </c>
    </row>
    <row r="4" spans="1:8" ht="12.75">
      <c r="A4" s="4"/>
      <c r="B4" s="5"/>
      <c r="C4" s="5"/>
      <c r="D4" s="5"/>
      <c r="E4" s="2"/>
      <c r="F4" s="31"/>
      <c r="G4" s="6"/>
      <c r="H4" s="2"/>
    </row>
    <row r="5" spans="1:8" ht="12.75">
      <c r="A5" s="4"/>
      <c r="B5" s="5"/>
      <c r="C5" s="5"/>
      <c r="D5" s="5"/>
      <c r="E5" s="2"/>
      <c r="F5" s="31"/>
      <c r="G5" s="6"/>
      <c r="H5" s="2"/>
    </row>
    <row r="6" spans="1:8" ht="15.75">
      <c r="A6" s="133" t="s">
        <v>4</v>
      </c>
      <c r="B6" s="133"/>
      <c r="C6" s="133"/>
      <c r="D6" s="133"/>
      <c r="E6" s="133"/>
      <c r="F6" s="133"/>
      <c r="G6" s="133"/>
      <c r="H6" s="133"/>
    </row>
    <row r="7" spans="1:8" ht="15.75">
      <c r="A7" s="133" t="s">
        <v>584</v>
      </c>
      <c r="B7" s="133"/>
      <c r="C7" s="133"/>
      <c r="D7" s="133"/>
      <c r="E7" s="133"/>
      <c r="F7" s="133"/>
      <c r="G7" s="133"/>
      <c r="H7" s="133"/>
    </row>
    <row r="8" spans="1:8" ht="15.75">
      <c r="A8" s="133"/>
      <c r="B8" s="133"/>
      <c r="C8" s="133"/>
      <c r="D8" s="133"/>
      <c r="E8" s="133"/>
      <c r="F8" s="133"/>
      <c r="G8" s="133"/>
      <c r="H8" s="133"/>
    </row>
    <row r="9" spans="1:8" ht="12.75">
      <c r="A9" s="4"/>
      <c r="B9" s="5"/>
      <c r="C9" s="5"/>
      <c r="D9" s="5"/>
      <c r="E9" s="2"/>
      <c r="F9" s="31"/>
      <c r="G9" s="6"/>
      <c r="H9" s="2"/>
    </row>
    <row r="10" spans="1:10" s="25" customFormat="1" ht="157.5" customHeight="1">
      <c r="A10" s="24" t="s">
        <v>0</v>
      </c>
      <c r="B10" s="24" t="s">
        <v>7</v>
      </c>
      <c r="C10" s="24" t="s">
        <v>25</v>
      </c>
      <c r="D10" s="24" t="s">
        <v>26</v>
      </c>
      <c r="E10" s="24" t="s">
        <v>14</v>
      </c>
      <c r="F10" s="24" t="s">
        <v>13</v>
      </c>
      <c r="G10" s="22" t="s">
        <v>27</v>
      </c>
      <c r="H10" s="24" t="s">
        <v>9</v>
      </c>
      <c r="I10" s="70" t="s">
        <v>217</v>
      </c>
      <c r="J10" s="70" t="s">
        <v>38</v>
      </c>
    </row>
    <row r="11" spans="1:8" ht="12.75">
      <c r="A11" s="11">
        <v>1</v>
      </c>
      <c r="B11" s="11">
        <v>2</v>
      </c>
      <c r="C11" s="11">
        <v>3</v>
      </c>
      <c r="D11" s="11">
        <v>4</v>
      </c>
      <c r="E11" s="8">
        <v>5</v>
      </c>
      <c r="F11" s="8">
        <v>6</v>
      </c>
      <c r="G11" s="11">
        <v>7</v>
      </c>
      <c r="H11" s="8">
        <v>8</v>
      </c>
    </row>
    <row r="12" spans="1:10" ht="116.25" customHeight="1">
      <c r="A12" s="13" t="s">
        <v>12</v>
      </c>
      <c r="B12" s="134" t="str">
        <f>январь!B12</f>
        <v>1) Газораспределительные сети г.Якутска и пригородов: Газораспределительные сети с. Марха, Газораспределительные сети с.Маган, Газораспределительные сети с.Жатай, Газораспределительные сети с.Кангалассы, Газораспределительные сети с.Капитоновка, Газораспределительные сети с.Тулагино, с.Сырдах, Газораспределительные сети с.Кильдямцы.
2) Газораспределительные сети с. Верхневилюйск, Газораспределительные сети с. Хомустах, Газораспределительные сети с. Оросу, Газораспределительные сети с. с.Тамалакан, Газораспределительные сети с. Кюль, Газораспределительные сети с. Харыялах;
3) Газораспределительные сети с. Майя, Газораспределительные сети с. Петровка, Газораспределительные сети  с. Чуйя;
4) Газораспределительные сети  с. Табага, Газораспределительные сети  с. Павловск, Газораспределительные сети  с. Хаптагай, Газораспределительные сети  п. Н-Бестях, Газораспределительные сети  с. Тюнгюлю, Газораспределительные сети  с. Тумул; 
5) Газораспределительные сети с. Мукучи, Газораспределительные сети с. Мастах, Газораспределительные сети с. Багадя, Газораспределительные сети с. Арылах;
6) Газораспределительные сети с. Намцы, Газораспределительные сети с. Хамагатта, Газораспределительные сети с. Партизан, Газораспределительные сети с. Кысыл-Сыр, Газораспределительные сети с. Аппаны, Газораспределительные сети с. Графский Берег, Газораспределительные сети с. Едейцы, Газораспределительные сети с. Искра, Газораспределительные сети с. Красная деревня, Газораспределительные сети с. Никольцы; 
7) Газораспределительные сети с. Бетюнцы, Газораспределительные сети с. Модутцы;
8) Газораспределительные сети с. Столбы, Газораспределительные сети с. Маймага, Газораспределительные сети с. Булуус;
9) Газораспределительные сети с. Ситте;
10) Газораспределительные сети с. Салбанцы;
11) Газораспределительные сети с. Тастах;
12) Газораспределительные сети с. Хатассы, Газораспределительные сети с. Владимировка, Газораспределительные сети с. Ст.Табага, Газораспределительные сети район ВШМ;
13) Газораспределительные сети г. Покровск, Газораспределительные сети п. Мохсоголлох, Газораспределительные сети п. В.Бестях, Газораспределительные сети с. Немюгюнцы;
14) Газораспределительные сети с. Октемцы, Газораспределительные сети с. Техтюр, Газораспределительные сети  с. Улах-Ан;
15) Газораспределительные сети с.Улахан-Ан;
16) Газораспределительные сети с. Булгунняхтах;
17) Газораспределительные сети  г. Вилюйск;
18) Газораспределительные сети п. Кысыл-Сыр;
19) Газораспределительные сети с. Сосновка,  Газораспределительные сети с. Чинеке;
20) Газораспределительные сети с. Екюндю;
21) Газораспределительные сети с. Бетюнг;
22) Газораспределительные сети с. Тасагар;
23) Газораспределительные сети с. Хампа;
24) Газораспределительные сети с. Тымпы; 
25) Газораспределительные сети с. Чай;
26) Газораспределительные сети с. Сыдыбыл; Газораспределительные сети с. Кеданда;
27) Газораспределительные сети с. Усун;
28) Газораспределительные сети с. Тербяс;
29) Газораспределительные сети с. Кюбяинде;
30) Газораспределительные сети с. Бясь-Кюель;
31) Газораспределительные сети с. Кюерелях;
32) Газораспределительные сети с. Кобяй;
33) Газораспределительные сети с. Аргас;
34) Газораспределительные сети с. Тыайа;
35) Газораспределительные сети с.Чагда;
36) Газораспределительные сети с. Арыктаах;
37) Газораспределительные сети с.Люксюгун;
38) Газораспределительные сети г. Ленск.</v>
      </c>
      <c r="C12" s="134" t="str">
        <f>январь!C12</f>
        <v>1) Выход из ГРС1, ГРС2 г.Якутска, и Пригороды;
2) АГРС с. Верхневилюйск, АГРС с. Хомустах, АГРС с. с.Тамалакан, АГРС с. Кюль, АГРС с. Верхневилюйск;
3) АГРС "Майя";
4) АГРС "Павловск","Хаптагай","Табага","Н-Бестях","Тюнгюлю";
5) АГРС с. Мукучи, ГРС с. Мастах, АГРС с. Арылах;
6) АГРС с. Намцы;
7) АГРС с. Бетюнцы;
8) АГРС с.Столбы;
9) АГРС с.Ситте;
10) АГРС с.Салбанцы;
11) АГРС с.Тастах;
12) АГРС "Хатассы";
13) АГРС "Покровск";
14) АГРС с.Октемцы;
15) АГРС с.Улахан-Ан;
16) АГРС с.Булгунняхтах;
17) АГРС Вилюйск;
18)АГРС Кысыл-Сыр;
19) АГРС Чинеке;
20) АГРС Екюндю;
21) АГРС Екюндю;
22) АГРС Тасагар;
23) АГРС Хампа;
24) АГРС Тымпы;
25) АГРС Чай;
26) АГРС Сыдыбыл;
27) АГРС Усун;
28) АГРС Тербяс;
29) АГРС Кюбяинде;
30) АГРС с.Бясь-Кюель;
31) АГРС с.Кюерелях;
32) АГРС с.Кобяй;
33) АГРС Берге;
34) АГРС с.Тыайа;
35) АГРС с.Чагда;
36) АГРС с.Арыктаах;
37) АГРС с.Люксюгун;
38) АГРС г. Ленск.</v>
      </c>
      <c r="D12" s="134" t="str">
        <f>январь!D12</f>
        <v>1) г.Якутск и пригород: с. Марха,  с.Маган,  с.Жатай,  с.Кангалассы,  с.Капитоновка,  с.Тулагино, с.Сырдах, с.Кильдямцы;
2) с. Верхневилюйск, с. Хомустах,  с. Оросу, с.Тамалакан, с. Кюль,  с. Харыялах;
3) с. Майя, с. Петровка, с. Чуйя;
4) с.Табага, с.Павловск, с.Хаптагай, п.Н-Бестях,  с.Тюнгюлю, с.Тумул;
5) с. Мукучи, с. Мастах, с. Багадя, с. Арылах;
6) с. Намцы, с. Хамагатта, с. Партизан, с. Кысыл-Сыр, с. Аппаны, с. Графский Берег, с. Едейцы, с. Искра, с. Красная деревня, с. Никольцы;
7) Бетюнцы,с. Модутцы;
8) с.Столбы, с. Маймага, с. Булуус;
9) с.Ситте;
10) с. Салбанцы;
11) с. Тастах;
12) с. Хатассы, с. Владимировка, с. Ст.Табага, Высшая школа музыки;
13) г. Покровск,  п. Мохсоголлох,  п. В.Бестях,  с. Немюгюнцы;
14) с. Октемцы, с. Техтюр, с. Улах-Ан;
15) с.Улахан-Ан;
16) с. Булгунняхтах;
17) г. Вилюйск;
18) п. Кысыл-Сыр;
19) с. Сосновка, с. Чинеке;
20) с. Екюндю;
21) с. Бетюнг;
22) с. Тасагар;
23) с. Хампа;
24) с. Тымпы;
25) с. Чай;
26) с. Сыдыбыл; с. Кеданда;
27) с. Усун;
28) с. Тербяс;
29) с. Кюбяинде;
30) с. Бясь-Кюель;
31) с. Кюерелях;
32) с. Кобяй;
33) с. Аргас;
34) с. Тыайа;
35) с .Чагда;
36) с Арыктаах;
37) с Люксюгун;
38) г.Ленск</v>
      </c>
      <c r="E12" s="19" t="s">
        <v>21</v>
      </c>
      <c r="F12" s="30" t="s">
        <v>417</v>
      </c>
      <c r="G12" s="21">
        <f aca="true" t="shared" si="0" ref="G12:G19">SUM(I12:J12)</f>
        <v>737735</v>
      </c>
      <c r="H12" s="30" t="s">
        <v>263</v>
      </c>
      <c r="I12" s="70"/>
      <c r="J12" s="70">
        <v>737735</v>
      </c>
    </row>
    <row r="13" spans="1:10" ht="116.25" customHeight="1">
      <c r="A13" s="13" t="s">
        <v>28</v>
      </c>
      <c r="B13" s="137"/>
      <c r="C13" s="137"/>
      <c r="D13" s="137"/>
      <c r="E13" s="3" t="s">
        <v>23</v>
      </c>
      <c r="F13" s="30" t="s">
        <v>418</v>
      </c>
      <c r="G13" s="21">
        <f t="shared" si="0"/>
        <v>35965</v>
      </c>
      <c r="H13" s="30" t="s">
        <v>263</v>
      </c>
      <c r="I13" s="70"/>
      <c r="J13" s="70">
        <v>35965</v>
      </c>
    </row>
    <row r="14" spans="1:10" ht="116.25" customHeight="1">
      <c r="A14" s="13" t="s">
        <v>29</v>
      </c>
      <c r="B14" s="137"/>
      <c r="C14" s="137"/>
      <c r="D14" s="137"/>
      <c r="E14" s="19" t="s">
        <v>24</v>
      </c>
      <c r="F14" s="30" t="s">
        <v>419</v>
      </c>
      <c r="G14" s="21">
        <f t="shared" si="0"/>
        <v>1154950.76</v>
      </c>
      <c r="H14" s="30" t="s">
        <v>420</v>
      </c>
      <c r="I14" s="70"/>
      <c r="J14" s="70">
        <v>1154950.76</v>
      </c>
    </row>
    <row r="15" spans="1:10" ht="116.25" customHeight="1">
      <c r="A15" s="13" t="s">
        <v>30</v>
      </c>
      <c r="B15" s="137"/>
      <c r="C15" s="137"/>
      <c r="D15" s="137"/>
      <c r="E15" s="1" t="s">
        <v>22</v>
      </c>
      <c r="F15" s="30" t="s">
        <v>421</v>
      </c>
      <c r="G15" s="21">
        <f t="shared" si="0"/>
        <v>386638</v>
      </c>
      <c r="H15" s="30" t="s">
        <v>263</v>
      </c>
      <c r="I15" s="70"/>
      <c r="J15" s="70">
        <v>386638</v>
      </c>
    </row>
    <row r="16" spans="1:10" ht="116.25" customHeight="1">
      <c r="A16" s="13" t="s">
        <v>31</v>
      </c>
      <c r="B16" s="137"/>
      <c r="C16" s="137"/>
      <c r="D16" s="137"/>
      <c r="E16" s="1" t="s">
        <v>20</v>
      </c>
      <c r="F16" s="30" t="s">
        <v>422</v>
      </c>
      <c r="G16" s="21">
        <f t="shared" si="0"/>
        <v>113499</v>
      </c>
      <c r="H16" s="30" t="s">
        <v>263</v>
      </c>
      <c r="I16" s="70"/>
      <c r="J16" s="70">
        <v>113499</v>
      </c>
    </row>
    <row r="17" spans="1:10" ht="116.25" customHeight="1">
      <c r="A17" s="13" t="s">
        <v>32</v>
      </c>
      <c r="B17" s="137"/>
      <c r="C17" s="137"/>
      <c r="D17" s="137"/>
      <c r="E17" s="1" t="s">
        <v>19</v>
      </c>
      <c r="F17" s="30" t="s">
        <v>410</v>
      </c>
      <c r="G17" s="21">
        <f t="shared" si="0"/>
        <v>1219194</v>
      </c>
      <c r="H17" s="30" t="s">
        <v>11</v>
      </c>
      <c r="I17" s="70">
        <f>сводка!H98</f>
        <v>1219194</v>
      </c>
      <c r="J17" s="70"/>
    </row>
    <row r="18" spans="1:10" ht="116.25" customHeight="1">
      <c r="A18" s="13" t="s">
        <v>34</v>
      </c>
      <c r="B18" s="137"/>
      <c r="C18" s="137"/>
      <c r="D18" s="137"/>
      <c r="E18" s="19" t="s">
        <v>33</v>
      </c>
      <c r="F18" s="30" t="s">
        <v>423</v>
      </c>
      <c r="G18" s="21">
        <f t="shared" si="0"/>
        <v>7585462.7299999995</v>
      </c>
      <c r="H18" s="30" t="s">
        <v>350</v>
      </c>
      <c r="I18" s="70">
        <f>сводка!H105</f>
        <v>6636495.7299999995</v>
      </c>
      <c r="J18" s="70">
        <v>948967</v>
      </c>
    </row>
    <row r="19" spans="1:10" ht="116.25" customHeight="1">
      <c r="A19" s="13" t="s">
        <v>36</v>
      </c>
      <c r="B19" s="138"/>
      <c r="C19" s="138"/>
      <c r="D19" s="138"/>
      <c r="E19" s="1" t="s">
        <v>35</v>
      </c>
      <c r="F19" s="30" t="s">
        <v>184</v>
      </c>
      <c r="G19" s="21">
        <f t="shared" si="0"/>
        <v>4500000</v>
      </c>
      <c r="H19" s="30" t="s">
        <v>18</v>
      </c>
      <c r="I19" s="70">
        <v>4500000</v>
      </c>
      <c r="J19" s="70"/>
    </row>
    <row r="20" spans="1:10" ht="12.75">
      <c r="A20" s="4"/>
      <c r="B20" s="5"/>
      <c r="C20" s="5"/>
      <c r="D20" s="5"/>
      <c r="E20" s="2"/>
      <c r="F20" s="31"/>
      <c r="G20" s="23">
        <f>SUM(G12:G19)</f>
        <v>15733444.489999998</v>
      </c>
      <c r="H20" s="2"/>
      <c r="I20" s="70">
        <f>SUM(I12:I19)</f>
        <v>12355689.73</v>
      </c>
      <c r="J20" s="70">
        <f>SUM(J12:J19)</f>
        <v>3377754.76</v>
      </c>
    </row>
  </sheetData>
  <sheetProtection/>
  <mergeCells count="6">
    <mergeCell ref="A6:H6"/>
    <mergeCell ref="A7:H7"/>
    <mergeCell ref="A8:H8"/>
    <mergeCell ref="B12:B19"/>
    <mergeCell ref="C12:C19"/>
    <mergeCell ref="D12:D19"/>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J20"/>
  <sheetViews>
    <sheetView zoomScale="80" zoomScaleNormal="80" zoomScalePageLayoutView="0" workbookViewId="0" topLeftCell="A1">
      <selection activeCell="A8" sqref="A8:H8"/>
    </sheetView>
  </sheetViews>
  <sheetFormatPr defaultColWidth="9.00390625" defaultRowHeight="12.75" outlineLevelCol="1"/>
  <cols>
    <col min="1" max="1" width="8.25390625" style="0" customWidth="1"/>
    <col min="2" max="2" width="54.625" style="35" customWidth="1"/>
    <col min="3" max="4" width="37.375" style="35" customWidth="1"/>
    <col min="5" max="5" width="31.00390625" style="0" customWidth="1"/>
    <col min="6" max="8" width="21.625" style="33" customWidth="1"/>
    <col min="9" max="9" width="18.625" style="0" customWidth="1" outlineLevel="1"/>
    <col min="10" max="10" width="16.25390625" style="0" customWidth="1" outlineLevel="1"/>
  </cols>
  <sheetData>
    <row r="1" spans="1:8" ht="12.75">
      <c r="A1" s="4"/>
      <c r="B1" s="5"/>
      <c r="C1" s="5"/>
      <c r="D1" s="5"/>
      <c r="E1" s="2"/>
      <c r="F1" s="31"/>
      <c r="G1" s="87"/>
      <c r="H1" s="20" t="s">
        <v>3</v>
      </c>
    </row>
    <row r="2" spans="1:8" ht="12.75">
      <c r="A2" s="4"/>
      <c r="B2" s="5"/>
      <c r="C2" s="5"/>
      <c r="D2" s="5"/>
      <c r="E2" s="2"/>
      <c r="F2" s="31"/>
      <c r="G2" s="87"/>
      <c r="H2" s="20" t="s">
        <v>1</v>
      </c>
    </row>
    <row r="3" spans="1:8" ht="12.75">
      <c r="A3" s="4"/>
      <c r="B3" s="5"/>
      <c r="C3" s="5"/>
      <c r="D3" s="5"/>
      <c r="E3" s="2"/>
      <c r="F3" s="31"/>
      <c r="G3" s="87"/>
      <c r="H3" s="20" t="s">
        <v>2</v>
      </c>
    </row>
    <row r="4" spans="1:8" ht="12.75">
      <c r="A4" s="4"/>
      <c r="B4" s="5"/>
      <c r="C4" s="5"/>
      <c r="D4" s="5"/>
      <c r="E4" s="2"/>
      <c r="F4" s="31"/>
      <c r="G4" s="87"/>
      <c r="H4" s="2"/>
    </row>
    <row r="5" spans="1:8" ht="12.75">
      <c r="A5" s="4"/>
      <c r="B5" s="5"/>
      <c r="C5" s="5"/>
      <c r="D5" s="5"/>
      <c r="E5" s="2"/>
      <c r="F5" s="31"/>
      <c r="G5" s="87"/>
      <c r="H5" s="2"/>
    </row>
    <row r="6" spans="1:8" ht="15.75">
      <c r="A6" s="133" t="s">
        <v>4</v>
      </c>
      <c r="B6" s="133"/>
      <c r="C6" s="133"/>
      <c r="D6" s="133"/>
      <c r="E6" s="133"/>
      <c r="F6" s="133"/>
      <c r="G6" s="133"/>
      <c r="H6" s="133"/>
    </row>
    <row r="7" spans="1:8" ht="15.75">
      <c r="A7" s="133" t="s">
        <v>585</v>
      </c>
      <c r="B7" s="133"/>
      <c r="C7" s="133"/>
      <c r="D7" s="133"/>
      <c r="E7" s="133"/>
      <c r="F7" s="133"/>
      <c r="G7" s="133"/>
      <c r="H7" s="133"/>
    </row>
    <row r="8" spans="1:8" ht="15.75">
      <c r="A8" s="133"/>
      <c r="B8" s="133"/>
      <c r="C8" s="133"/>
      <c r="D8" s="133"/>
      <c r="E8" s="133"/>
      <c r="F8" s="133"/>
      <c r="G8" s="133"/>
      <c r="H8" s="133"/>
    </row>
    <row r="9" spans="1:8" ht="12.75">
      <c r="A9" s="4"/>
      <c r="B9" s="5"/>
      <c r="C9" s="5"/>
      <c r="D9" s="5"/>
      <c r="E9" s="2"/>
      <c r="F9" s="31"/>
      <c r="G9" s="87"/>
      <c r="H9" s="2"/>
    </row>
    <row r="10" spans="1:10" s="25" customFormat="1" ht="158.25" customHeight="1">
      <c r="A10" s="24" t="s">
        <v>0</v>
      </c>
      <c r="B10" s="24" t="s">
        <v>7</v>
      </c>
      <c r="C10" s="24" t="s">
        <v>25</v>
      </c>
      <c r="D10" s="24" t="s">
        <v>26</v>
      </c>
      <c r="E10" s="24" t="s">
        <v>14</v>
      </c>
      <c r="F10" s="24" t="s">
        <v>13</v>
      </c>
      <c r="G10" s="22" t="s">
        <v>27</v>
      </c>
      <c r="H10" s="24" t="s">
        <v>9</v>
      </c>
      <c r="I10" s="70" t="s">
        <v>217</v>
      </c>
      <c r="J10" s="70" t="s">
        <v>38</v>
      </c>
    </row>
    <row r="11" spans="1:8" ht="12.75">
      <c r="A11" s="11">
        <v>1</v>
      </c>
      <c r="B11" s="11">
        <v>2</v>
      </c>
      <c r="C11" s="11">
        <v>3</v>
      </c>
      <c r="D11" s="11">
        <v>4</v>
      </c>
      <c r="E11" s="8">
        <v>5</v>
      </c>
      <c r="F11" s="8">
        <v>6</v>
      </c>
      <c r="G11" s="8">
        <v>7</v>
      </c>
      <c r="H11" s="8">
        <v>8</v>
      </c>
    </row>
    <row r="12" spans="1:10" ht="118.5" customHeight="1">
      <c r="A12" s="13" t="s">
        <v>12</v>
      </c>
      <c r="B12" s="134" t="str">
        <f>январь!B12</f>
        <v>1) Газораспределительные сети г.Якутска и пригородов: Газораспределительные сети с. Марха, Газораспределительные сети с.Маган, Газораспределительные сети с.Жатай, Газораспределительные сети с.Кангалассы, Газораспределительные сети с.Капитоновка, Газораспределительные сети с.Тулагино, с.Сырдах, Газораспределительные сети с.Кильдямцы.
2) Газораспределительные сети с. Верхневилюйск, Газораспределительные сети с. Хомустах, Газораспределительные сети с. Оросу, Газораспределительные сети с. с.Тамалакан, Газораспределительные сети с. Кюль, Газораспределительные сети с. Харыялах;
3) Газораспределительные сети с. Майя, Газораспределительные сети с. Петровка, Газораспределительные сети  с. Чуйя;
4) Газораспределительные сети  с. Табага, Газораспределительные сети  с. Павловск, Газораспределительные сети  с. Хаптагай, Газораспределительные сети  п. Н-Бестях, Газораспределительные сети  с. Тюнгюлю, Газораспределительные сети  с. Тумул; 
5) Газораспределительные сети с. Мукучи, Газораспределительные сети с. Мастах, Газораспределительные сети с. Багадя, Газораспределительные сети с. Арылах;
6) Газораспределительные сети с. Намцы, Газораспределительные сети с. Хамагатта, Газораспределительные сети с. Партизан, Газораспределительные сети с. Кысыл-Сыр, Газораспределительные сети с. Аппаны, Газораспределительные сети с. Графский Берег, Газораспределительные сети с. Едейцы, Газораспределительные сети с. Искра, Газораспределительные сети с. Красная деревня, Газораспределительные сети с. Никольцы; 
7) Газораспределительные сети с. Бетюнцы, Газораспределительные сети с. Модутцы;
8) Газораспределительные сети с. Столбы, Газораспределительные сети с. Маймага, Газораспределительные сети с. Булуус;
9) Газораспределительные сети с. Ситте;
10) Газораспределительные сети с. Салбанцы;
11) Газораспределительные сети с. Тастах;
12) Газораспределительные сети с. Хатассы, Газораспределительные сети с. Владимировка, Газораспределительные сети с. Ст.Табага, Газораспределительные сети район ВШМ;
13) Газораспределительные сети г. Покровск, Газораспределительные сети п. Мохсоголлох, Газораспределительные сети п. В.Бестях, Газораспределительные сети с. Немюгюнцы;
14) Газораспределительные сети с. Октемцы, Газораспределительные сети с. Техтюр, Газораспределительные сети  с. Улах-Ан;
15) Газораспределительные сети с.Улахан-Ан;
16) Газораспределительные сети с. Булгунняхтах;
17) Газораспределительные сети  г. Вилюйск;
18) Газораспределительные сети п. Кысыл-Сыр;
19) Газораспределительные сети с. Сосновка,  Газораспределительные сети с. Чинеке;
20) Газораспределительные сети с. Екюндю;
21) Газораспределительные сети с. Бетюнг;
22) Газораспределительные сети с. Тасагар;
23) Газораспределительные сети с. Хампа;
24) Газораспределительные сети с. Тымпы; 
25) Газораспределительные сети с. Чай;
26) Газораспределительные сети с. Сыдыбыл; Газораспределительные сети с. Кеданда;
27) Газораспределительные сети с. Усун;
28) Газораспределительные сети с. Тербяс;
29) Газораспределительные сети с. Кюбяинде;
30) Газораспределительные сети с. Бясь-Кюель;
31) Газораспределительные сети с. Кюерелях;
32) Газораспределительные сети с. Кобяй;
33) Газораспределительные сети с. Аргас;
34) Газораспределительные сети с. Тыайа;
35) Газораспределительные сети с.Чагда;
36) Газораспределительные сети с. Арыктаах;
37) Газораспределительные сети с.Люксюгун;
38) Газораспределительные сети г. Ленск.</v>
      </c>
      <c r="C12" s="134" t="str">
        <f>январь!C12</f>
        <v>1) Выход из ГРС1, ГРС2 г.Якутска, и Пригороды;
2) АГРС с. Верхневилюйск, АГРС с. Хомустах, АГРС с. с.Тамалакан, АГРС с. Кюль, АГРС с. Верхневилюйск;
3) АГРС "Майя";
4) АГРС "Павловск","Хаптагай","Табага","Н-Бестях","Тюнгюлю";
5) АГРС с. Мукучи, ГРС с. Мастах, АГРС с. Арылах;
6) АГРС с. Намцы;
7) АГРС с. Бетюнцы;
8) АГРС с.Столбы;
9) АГРС с.Ситте;
10) АГРС с.Салбанцы;
11) АГРС с.Тастах;
12) АГРС "Хатассы";
13) АГРС "Покровск";
14) АГРС с.Октемцы;
15) АГРС с.Улахан-Ан;
16) АГРС с.Булгунняхтах;
17) АГРС Вилюйск;
18)АГРС Кысыл-Сыр;
19) АГРС Чинеке;
20) АГРС Екюндю;
21) АГРС Екюндю;
22) АГРС Тасагар;
23) АГРС Хампа;
24) АГРС Тымпы;
25) АГРС Чай;
26) АГРС Сыдыбыл;
27) АГРС Усун;
28) АГРС Тербяс;
29) АГРС Кюбяинде;
30) АГРС с.Бясь-Кюель;
31) АГРС с.Кюерелях;
32) АГРС с.Кобяй;
33) АГРС Берге;
34) АГРС с.Тыайа;
35) АГРС с.Чагда;
36) АГРС с.Арыктаах;
37) АГРС с.Люксюгун;
38) АГРС г. Ленск.</v>
      </c>
      <c r="D12" s="134" t="str">
        <f>январь!D12</f>
        <v>1) г.Якутск и пригород: с. Марха,  с.Маган,  с.Жатай,  с.Кангалассы,  с.Капитоновка,  с.Тулагино, с.Сырдах, с.Кильдямцы;
2) с. Верхневилюйск, с. Хомустах,  с. Оросу, с.Тамалакан, с. Кюль,  с. Харыялах;
3) с. Майя, с. Петровка, с. Чуйя;
4) с.Табага, с.Павловск, с.Хаптагай, п.Н-Бестях,  с.Тюнгюлю, с.Тумул;
5) с. Мукучи, с. Мастах, с. Багадя, с. Арылах;
6) с. Намцы, с. Хамагатта, с. Партизан, с. Кысыл-Сыр, с. Аппаны, с. Графский Берег, с. Едейцы, с. Искра, с. Красная деревня, с. Никольцы;
7) Бетюнцы,с. Модутцы;
8) с.Столбы, с. Маймага, с. Булуус;
9) с.Ситте;
10) с. Салбанцы;
11) с. Тастах;
12) с. Хатассы, с. Владимировка, с. Ст.Табага, Высшая школа музыки;
13) г. Покровск,  п. Мохсоголлох,  п. В.Бестях,  с. Немюгюнцы;
14) с. Октемцы, с. Техтюр, с. Улах-Ан;
15) с.Улахан-Ан;
16) с. Булгунняхтах;
17) г. Вилюйск;
18) п. Кысыл-Сыр;
19) с. Сосновка, с. Чинеке;
20) с. Екюндю;
21) с. Бетюнг;
22) с. Тасагар;
23) с. Хампа;
24) с. Тымпы;
25) с. Чай;
26) с. Сыдыбыл; с. Кеданда;
27) с. Усун;
28) с. Тербяс;
29) с. Кюбяинде;
30) с. Бясь-Кюель;
31) с. Кюерелях;
32) с. Кобяй;
33) с. Аргас;
34) с. Тыайа;
35) с .Чагда;
36) с Арыктаах;
37) с Люксюгун;
38) г.Ленск</v>
      </c>
      <c r="E12" s="19" t="s">
        <v>21</v>
      </c>
      <c r="F12" s="30" t="s">
        <v>424</v>
      </c>
      <c r="G12" s="30">
        <f aca="true" t="shared" si="0" ref="G12:G19">SUM(I12:J12)</f>
        <v>855554.8</v>
      </c>
      <c r="H12" s="30" t="s">
        <v>263</v>
      </c>
      <c r="I12" s="70"/>
      <c r="J12" s="70">
        <v>855554.8</v>
      </c>
    </row>
    <row r="13" spans="1:10" ht="118.5" customHeight="1">
      <c r="A13" s="13" t="s">
        <v>28</v>
      </c>
      <c r="B13" s="137"/>
      <c r="C13" s="137"/>
      <c r="D13" s="137"/>
      <c r="E13" s="3" t="s">
        <v>23</v>
      </c>
      <c r="F13" s="30" t="s">
        <v>425</v>
      </c>
      <c r="G13" s="30">
        <f t="shared" si="0"/>
        <v>9420</v>
      </c>
      <c r="H13" s="30" t="s">
        <v>263</v>
      </c>
      <c r="I13" s="70"/>
      <c r="J13" s="70">
        <v>9420</v>
      </c>
    </row>
    <row r="14" spans="1:10" ht="118.5" customHeight="1">
      <c r="A14" s="13" t="s">
        <v>29</v>
      </c>
      <c r="B14" s="137"/>
      <c r="C14" s="137"/>
      <c r="D14" s="137"/>
      <c r="E14" s="19" t="s">
        <v>24</v>
      </c>
      <c r="F14" s="30" t="s">
        <v>194</v>
      </c>
      <c r="G14" s="30">
        <f t="shared" si="0"/>
        <v>630400</v>
      </c>
      <c r="H14" s="30" t="s">
        <v>420</v>
      </c>
      <c r="I14" s="70"/>
      <c r="J14" s="70">
        <v>630400</v>
      </c>
    </row>
    <row r="15" spans="1:10" ht="118.5" customHeight="1">
      <c r="A15" s="13" t="s">
        <v>30</v>
      </c>
      <c r="B15" s="137"/>
      <c r="C15" s="137"/>
      <c r="D15" s="137"/>
      <c r="E15" s="1" t="s">
        <v>22</v>
      </c>
      <c r="F15" s="30" t="s">
        <v>426</v>
      </c>
      <c r="G15" s="30">
        <f t="shared" si="0"/>
        <v>3698910</v>
      </c>
      <c r="H15" s="30" t="s">
        <v>420</v>
      </c>
      <c r="I15" s="70"/>
      <c r="J15" s="70">
        <v>3698910</v>
      </c>
    </row>
    <row r="16" spans="1:10" ht="118.5" customHeight="1">
      <c r="A16" s="13" t="s">
        <v>31</v>
      </c>
      <c r="B16" s="137"/>
      <c r="C16" s="137"/>
      <c r="D16" s="137"/>
      <c r="E16" s="1" t="s">
        <v>20</v>
      </c>
      <c r="F16" s="30" t="s">
        <v>427</v>
      </c>
      <c r="G16" s="30">
        <f t="shared" si="0"/>
        <v>166709.22</v>
      </c>
      <c r="H16" s="30" t="s">
        <v>263</v>
      </c>
      <c r="I16" s="70"/>
      <c r="J16" s="70">
        <v>166709.22</v>
      </c>
    </row>
    <row r="17" spans="1:10" ht="118.5" customHeight="1">
      <c r="A17" s="13" t="s">
        <v>32</v>
      </c>
      <c r="B17" s="137"/>
      <c r="C17" s="137"/>
      <c r="D17" s="137"/>
      <c r="E17" s="1" t="s">
        <v>19</v>
      </c>
      <c r="F17" s="30" t="s">
        <v>411</v>
      </c>
      <c r="G17" s="30">
        <f t="shared" si="0"/>
        <v>13580624.0162</v>
      </c>
      <c r="H17" s="30" t="s">
        <v>11</v>
      </c>
      <c r="I17" s="70">
        <f>сводка!H112+сводка!H115+сводка!H116</f>
        <v>13580624.0162</v>
      </c>
      <c r="J17" s="70"/>
    </row>
    <row r="18" spans="1:10" ht="118.5" customHeight="1">
      <c r="A18" s="13" t="s">
        <v>34</v>
      </c>
      <c r="B18" s="137"/>
      <c r="C18" s="137"/>
      <c r="D18" s="137"/>
      <c r="E18" s="19" t="s">
        <v>33</v>
      </c>
      <c r="F18" s="30" t="s">
        <v>428</v>
      </c>
      <c r="G18" s="30">
        <f t="shared" si="0"/>
        <v>868652</v>
      </c>
      <c r="H18" s="30" t="s">
        <v>263</v>
      </c>
      <c r="I18" s="70"/>
      <c r="J18" s="70">
        <v>868652</v>
      </c>
    </row>
    <row r="19" spans="1:10" ht="118.5" customHeight="1">
      <c r="A19" s="13" t="s">
        <v>36</v>
      </c>
      <c r="B19" s="138"/>
      <c r="C19" s="138"/>
      <c r="D19" s="138"/>
      <c r="E19" s="1" t="s">
        <v>35</v>
      </c>
      <c r="F19" s="30">
        <v>0</v>
      </c>
      <c r="G19" s="30">
        <f t="shared" si="0"/>
        <v>0</v>
      </c>
      <c r="H19" s="30">
        <v>0</v>
      </c>
      <c r="I19" s="70"/>
      <c r="J19" s="70"/>
    </row>
    <row r="20" spans="1:10" ht="12.75">
      <c r="A20" s="4"/>
      <c r="B20" s="5"/>
      <c r="C20" s="5"/>
      <c r="D20" s="5"/>
      <c r="E20" s="2"/>
      <c r="F20" s="31"/>
      <c r="G20" s="117">
        <f>SUM(G12:G19)</f>
        <v>19810270.0362</v>
      </c>
      <c r="H20" s="2"/>
      <c r="I20" s="70">
        <f>SUM(I12:I19)</f>
        <v>13580624.0162</v>
      </c>
      <c r="J20" s="70">
        <f>SUM(J12:J19)</f>
        <v>6229646.02</v>
      </c>
    </row>
  </sheetData>
  <sheetProtection/>
  <mergeCells count="6">
    <mergeCell ref="A6:H6"/>
    <mergeCell ref="A7:H7"/>
    <mergeCell ref="A8:H8"/>
    <mergeCell ref="B12:B19"/>
    <mergeCell ref="C12:C19"/>
    <mergeCell ref="D12:D19"/>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H26"/>
  <sheetViews>
    <sheetView zoomScale="90" zoomScaleNormal="90" zoomScalePageLayoutView="0" workbookViewId="0" topLeftCell="A1">
      <selection activeCell="A8" sqref="A8:H8"/>
    </sheetView>
  </sheetViews>
  <sheetFormatPr defaultColWidth="9.00390625" defaultRowHeight="12.75"/>
  <cols>
    <col min="1" max="1" width="8.25390625" style="0" customWidth="1"/>
    <col min="2" max="2" width="54.625" style="35" customWidth="1"/>
    <col min="3" max="4" width="37.75390625" style="35" customWidth="1"/>
    <col min="5" max="5" width="32.625" style="0" customWidth="1"/>
    <col min="6" max="8" width="21.625" style="33" customWidth="1"/>
  </cols>
  <sheetData>
    <row r="1" spans="1:8" ht="12.75">
      <c r="A1" s="4"/>
      <c r="B1" s="5"/>
      <c r="C1" s="5"/>
      <c r="D1" s="5"/>
      <c r="E1" s="2"/>
      <c r="F1" s="31"/>
      <c r="G1" s="87"/>
      <c r="H1" s="20" t="s">
        <v>3</v>
      </c>
    </row>
    <row r="2" spans="1:8" ht="12.75">
      <c r="A2" s="4"/>
      <c r="B2" s="5"/>
      <c r="C2" s="5"/>
      <c r="D2" s="5"/>
      <c r="E2" s="2"/>
      <c r="F2" s="31"/>
      <c r="G2" s="87"/>
      <c r="H2" s="20" t="s">
        <v>1</v>
      </c>
    </row>
    <row r="3" spans="1:8" ht="12.75">
      <c r="A3" s="4"/>
      <c r="B3" s="5"/>
      <c r="C3" s="5"/>
      <c r="D3" s="5"/>
      <c r="E3" s="2"/>
      <c r="F3" s="31"/>
      <c r="G3" s="87"/>
      <c r="H3" s="20" t="s">
        <v>2</v>
      </c>
    </row>
    <row r="4" spans="1:8" ht="12.75">
      <c r="A4" s="4"/>
      <c r="B4" s="5"/>
      <c r="C4" s="5"/>
      <c r="D4" s="5"/>
      <c r="E4" s="2"/>
      <c r="F4" s="31"/>
      <c r="G4" s="87"/>
      <c r="H4" s="2"/>
    </row>
    <row r="5" spans="1:8" ht="12.75">
      <c r="A5" s="4"/>
      <c r="B5" s="5"/>
      <c r="C5" s="5"/>
      <c r="D5" s="5"/>
      <c r="E5" s="2"/>
      <c r="F5" s="31"/>
      <c r="G5" s="87"/>
      <c r="H5" s="2"/>
    </row>
    <row r="6" spans="1:8" ht="15.75">
      <c r="A6" s="133" t="s">
        <v>4</v>
      </c>
      <c r="B6" s="133"/>
      <c r="C6" s="133"/>
      <c r="D6" s="133"/>
      <c r="E6" s="133"/>
      <c r="F6" s="133"/>
      <c r="G6" s="133"/>
      <c r="H6" s="133"/>
    </row>
    <row r="7" spans="1:8" ht="15.75">
      <c r="A7" s="133" t="s">
        <v>586</v>
      </c>
      <c r="B7" s="133"/>
      <c r="C7" s="133"/>
      <c r="D7" s="133"/>
      <c r="E7" s="133"/>
      <c r="F7" s="133"/>
      <c r="G7" s="133"/>
      <c r="H7" s="133"/>
    </row>
    <row r="8" spans="1:8" ht="15.75">
      <c r="A8" s="133"/>
      <c r="B8" s="133"/>
      <c r="C8" s="133"/>
      <c r="D8" s="133"/>
      <c r="E8" s="133"/>
      <c r="F8" s="133"/>
      <c r="G8" s="133"/>
      <c r="H8" s="133"/>
    </row>
    <row r="9" spans="1:8" ht="12.75">
      <c r="A9" s="4"/>
      <c r="B9" s="5"/>
      <c r="C9" s="5"/>
      <c r="D9" s="5"/>
      <c r="E9" s="2"/>
      <c r="F9" s="31"/>
      <c r="G9" s="87"/>
      <c r="H9" s="2"/>
    </row>
    <row r="10" spans="1:8" s="25" customFormat="1" ht="127.5">
      <c r="A10" s="24" t="s">
        <v>0</v>
      </c>
      <c r="B10" s="24" t="s">
        <v>7</v>
      </c>
      <c r="C10" s="24" t="s">
        <v>25</v>
      </c>
      <c r="D10" s="24" t="s">
        <v>26</v>
      </c>
      <c r="E10" s="24" t="s">
        <v>14</v>
      </c>
      <c r="F10" s="24" t="s">
        <v>13</v>
      </c>
      <c r="G10" s="22" t="s">
        <v>27</v>
      </c>
      <c r="H10" s="24" t="s">
        <v>9</v>
      </c>
    </row>
    <row r="11" spans="1:8" ht="12.75">
      <c r="A11" s="11">
        <v>1</v>
      </c>
      <c r="B11" s="11">
        <v>2</v>
      </c>
      <c r="C11" s="11">
        <v>3</v>
      </c>
      <c r="D11" s="11">
        <v>4</v>
      </c>
      <c r="E11" s="8">
        <v>5</v>
      </c>
      <c r="F11" s="8">
        <v>6</v>
      </c>
      <c r="G11" s="8">
        <v>7</v>
      </c>
      <c r="H11" s="8">
        <v>8</v>
      </c>
    </row>
    <row r="12" spans="1:8" ht="114.75" customHeight="1">
      <c r="A12" s="13" t="s">
        <v>12</v>
      </c>
      <c r="B12" s="134" t="str">
        <f>январь!B12</f>
        <v>1) Газораспределительные сети г.Якутска и пригородов: Газораспределительные сети с. Марха, Газораспределительные сети с.Маган, Газораспределительные сети с.Жатай, Газораспределительные сети с.Кангалассы, Газораспределительные сети с.Капитоновка, Газораспределительные сети с.Тулагино, с.Сырдах, Газораспределительные сети с.Кильдямцы.
2) Газораспределительные сети с. Верхневилюйск, Газораспределительные сети с. Хомустах, Газораспределительные сети с. Оросу, Газораспределительные сети с. с.Тамалакан, Газораспределительные сети с. Кюль, Газораспределительные сети с. Харыялах;
3) Газораспределительные сети с. Майя, Газораспределительные сети с. Петровка, Газораспределительные сети  с. Чуйя;
4) Газораспределительные сети  с. Табага, Газораспределительные сети  с. Павловск, Газораспределительные сети  с. Хаптагай, Газораспределительные сети  п. Н-Бестях, Газораспределительные сети  с. Тюнгюлю, Газораспределительные сети  с. Тумул; 
5) Газораспределительные сети с. Мукучи, Газораспределительные сети с. Мастах, Газораспределительные сети с. Багадя, Газораспределительные сети с. Арылах;
6) Газораспределительные сети с. Намцы, Газораспределительные сети с. Хамагатта, Газораспределительные сети с. Партизан, Газораспределительные сети с. Кысыл-Сыр, Газораспределительные сети с. Аппаны, Газораспределительные сети с. Графский Берег, Газораспределительные сети с. Едейцы, Газораспределительные сети с. Искра, Газораспределительные сети с. Красная деревня, Газораспределительные сети с. Никольцы; 
7) Газораспределительные сети с. Бетюнцы, Газораспределительные сети с. Модутцы;
8) Газораспределительные сети с. Столбы, Газораспределительные сети с. Маймага, Газораспределительные сети с. Булуус;
9) Газораспределительные сети с. Ситте;
10) Газораспределительные сети с. Салбанцы;
11) Газораспределительные сети с. Тастах;
12) Газораспределительные сети с. Хатассы, Газораспределительные сети с. Владимировка, Газораспределительные сети с. Ст.Табага, Газораспределительные сети район ВШМ;
13) Газораспределительные сети г. Покровск, Газораспределительные сети п. Мохсоголлох, Газораспределительные сети п. В.Бестях, Газораспределительные сети с. Немюгюнцы;
14) Газораспределительные сети с. Октемцы, Газораспределительные сети с. Техтюр, Газораспределительные сети  с. Улах-Ан;
15) Газораспределительные сети с.Улахан-Ан;
16) Газораспределительные сети с. Булгунняхтах;
17) Газораспределительные сети  г. Вилюйск;
18) Газораспределительные сети п. Кысыл-Сыр;
19) Газораспределительные сети с. Сосновка,  Газораспределительные сети с. Чинеке;
20) Газораспределительные сети с. Екюндю;
21) Газораспределительные сети с. Бетюнг;
22) Газораспределительные сети с. Тасагар;
23) Газораспределительные сети с. Хампа;
24) Газораспределительные сети с. Тымпы; 
25) Газораспределительные сети с. Чай;
26) Газораспределительные сети с. Сыдыбыл; Газораспределительные сети с. Кеданда;
27) Газораспределительные сети с. Усун;
28) Газораспределительные сети с. Тербяс;
29) Газораспределительные сети с. Кюбяинде;
30) Газораспределительные сети с. Бясь-Кюель;
31) Газораспределительные сети с. Кюерелях;
32) Газораспределительные сети с. Кобяй;
33) Газораспределительные сети с. Аргас;
34) Газораспределительные сети с. Тыайа;
35) Газораспределительные сети с.Чагда;
36) Газораспределительные сети с. Арыктаах;
37) Газораспределительные сети с.Люксюгун;
38) Газораспределительные сети г. Ленск.</v>
      </c>
      <c r="C12" s="134" t="str">
        <f>январь!C12</f>
        <v>1) Выход из ГРС1, ГРС2 г.Якутска, и Пригороды;
2) АГРС с. Верхневилюйск, АГРС с. Хомустах, АГРС с. с.Тамалакан, АГРС с. Кюль, АГРС с. Верхневилюйск;
3) АГРС "Майя";
4) АГРС "Павловск","Хаптагай","Табага","Н-Бестях","Тюнгюлю";
5) АГРС с. Мукучи, ГРС с. Мастах, АГРС с. Арылах;
6) АГРС с. Намцы;
7) АГРС с. Бетюнцы;
8) АГРС с.Столбы;
9) АГРС с.Ситте;
10) АГРС с.Салбанцы;
11) АГРС с.Тастах;
12) АГРС "Хатассы";
13) АГРС "Покровск";
14) АГРС с.Октемцы;
15) АГРС с.Улахан-Ан;
16) АГРС с.Булгунняхтах;
17) АГРС Вилюйск;
18)АГРС Кысыл-Сыр;
19) АГРС Чинеке;
20) АГРС Екюндю;
21) АГРС Екюндю;
22) АГРС Тасагар;
23) АГРС Хампа;
24) АГРС Тымпы;
25) АГРС Чай;
26) АГРС Сыдыбыл;
27) АГРС Усун;
28) АГРС Тербяс;
29) АГРС Кюбяинде;
30) АГРС с.Бясь-Кюель;
31) АГРС с.Кюерелях;
32) АГРС с.Кобяй;
33) АГРС Берге;
34) АГРС с.Тыайа;
35) АГРС с.Чагда;
36) АГРС с.Арыктаах;
37) АГРС с.Люксюгун;
38) АГРС г. Ленск.</v>
      </c>
      <c r="D12" s="134" t="str">
        <f>январь!D12</f>
        <v>1) г.Якутск и пригород: с. Марха,  с.Маган,  с.Жатай,  с.Кангалассы,  с.Капитоновка,  с.Тулагино, с.Сырдах, с.Кильдямцы;
2) с. Верхневилюйск, с. Хомустах,  с. Оросу, с.Тамалакан, с. Кюль,  с. Харыялах;
3) с. Майя, с. Петровка, с. Чуйя;
4) с.Табага, с.Павловск, с.Хаптагай, п.Н-Бестях,  с.Тюнгюлю, с.Тумул;
5) с. Мукучи, с. Мастах, с. Багадя, с. Арылах;
6) с. Намцы, с. Хамагатта, с. Партизан, с. Кысыл-Сыр, с. Аппаны, с. Графский Берег, с. Едейцы, с. Искра, с. Красная деревня, с. Никольцы;
7) Бетюнцы,с. Модутцы;
8) с.Столбы, с. Маймага, с. Булуус;
9) с.Ситте;
10) с. Салбанцы;
11) с. Тастах;
12) с. Хатассы, с. Владимировка, с. Ст.Табага, Высшая школа музыки;
13) г. Покровск,  п. Мохсоголлох,  п. В.Бестях,  с. Немюгюнцы;
14) с. Октемцы, с. Техтюр, с. Улах-Ан;
15) с.Улахан-Ан;
16) с. Булгунняхтах;
17) г. Вилюйск;
18) п. Кысыл-Сыр;
19) с. Сосновка, с. Чинеке;
20) с. Екюндю;
21) с. Бетюнг;
22) с. Тасагар;
23) с. Хампа;
24) с. Тымпы;
25) с. Чай;
26) с. Сыдыбыл; с. Кеданда;
27) с. Усун;
28) с. Тербяс;
29) с. Кюбяинде;
30) с. Бясь-Кюель;
31) с. Кюерелях;
32) с. Кобяй;
33) с. Аргас;
34) с. Тыайа;
35) с .Чагда;
36) с Арыктаах;
37) с Люксюгун;
38) г.Ленск</v>
      </c>
      <c r="E12" s="19" t="s">
        <v>21</v>
      </c>
      <c r="F12" s="30" t="s">
        <v>429</v>
      </c>
      <c r="G12" s="30">
        <f>июль!G12+август!G12+сентябрь!G12</f>
        <v>2479226.05</v>
      </c>
      <c r="H12" s="30" t="s">
        <v>219</v>
      </c>
    </row>
    <row r="13" spans="1:8" ht="114.75" customHeight="1">
      <c r="A13" s="13" t="s">
        <v>28</v>
      </c>
      <c r="B13" s="137"/>
      <c r="C13" s="137"/>
      <c r="D13" s="137"/>
      <c r="E13" s="3" t="s">
        <v>23</v>
      </c>
      <c r="F13" s="30" t="s">
        <v>430</v>
      </c>
      <c r="G13" s="30">
        <f>июль!G13+август!G13+сентябрь!G13</f>
        <v>58367</v>
      </c>
      <c r="H13" s="30" t="s">
        <v>219</v>
      </c>
    </row>
    <row r="14" spans="1:8" ht="114.75" customHeight="1">
      <c r="A14" s="13" t="s">
        <v>29</v>
      </c>
      <c r="B14" s="137"/>
      <c r="C14" s="137"/>
      <c r="D14" s="137"/>
      <c r="E14" s="19" t="s">
        <v>24</v>
      </c>
      <c r="F14" s="30" t="s">
        <v>431</v>
      </c>
      <c r="G14" s="30">
        <f>июль!G14+август!G14+сентябрь!G14</f>
        <v>6682296.4399999995</v>
      </c>
      <c r="H14" s="30" t="s">
        <v>229</v>
      </c>
    </row>
    <row r="15" spans="1:8" ht="114.75" customHeight="1">
      <c r="A15" s="13" t="s">
        <v>30</v>
      </c>
      <c r="B15" s="137"/>
      <c r="C15" s="137"/>
      <c r="D15" s="137"/>
      <c r="E15" s="1" t="s">
        <v>22</v>
      </c>
      <c r="F15" s="30" t="s">
        <v>432</v>
      </c>
      <c r="G15" s="30">
        <f>июль!G15+август!G15+сентябрь!G15</f>
        <v>5535510.32</v>
      </c>
      <c r="H15" s="30" t="s">
        <v>219</v>
      </c>
    </row>
    <row r="16" spans="1:8" ht="114.75" customHeight="1">
      <c r="A16" s="13" t="s">
        <v>31</v>
      </c>
      <c r="B16" s="137"/>
      <c r="C16" s="137"/>
      <c r="D16" s="137"/>
      <c r="E16" s="1" t="s">
        <v>20</v>
      </c>
      <c r="F16" s="30" t="s">
        <v>433</v>
      </c>
      <c r="G16" s="30">
        <f>июль!G16+август!G16+сентябрь!G16</f>
        <v>403645.22</v>
      </c>
      <c r="H16" s="30" t="s">
        <v>219</v>
      </c>
    </row>
    <row r="17" spans="1:8" ht="114.75" customHeight="1">
      <c r="A17" s="13" t="s">
        <v>32</v>
      </c>
      <c r="B17" s="137"/>
      <c r="C17" s="137"/>
      <c r="D17" s="137"/>
      <c r="E17" s="1" t="s">
        <v>19</v>
      </c>
      <c r="F17" s="30" t="s">
        <v>434</v>
      </c>
      <c r="G17" s="30">
        <f>июль!G17+август!G17+сентябрь!G17</f>
        <v>14799818.0162</v>
      </c>
      <c r="H17" s="30">
        <v>0</v>
      </c>
    </row>
    <row r="18" spans="1:8" ht="114.75" customHeight="1">
      <c r="A18" s="13" t="s">
        <v>34</v>
      </c>
      <c r="B18" s="137"/>
      <c r="C18" s="137"/>
      <c r="D18" s="137"/>
      <c r="E18" s="19" t="s">
        <v>33</v>
      </c>
      <c r="F18" s="30" t="s">
        <v>435</v>
      </c>
      <c r="G18" s="30">
        <f>июль!G18+август!G18+сентябрь!G18</f>
        <v>9415138.129999999</v>
      </c>
      <c r="H18" s="30" t="s">
        <v>350</v>
      </c>
    </row>
    <row r="19" spans="1:8" ht="114.75" customHeight="1">
      <c r="A19" s="13" t="s">
        <v>36</v>
      </c>
      <c r="B19" s="138"/>
      <c r="C19" s="138"/>
      <c r="D19" s="138"/>
      <c r="E19" s="1" t="s">
        <v>35</v>
      </c>
      <c r="F19" s="30" t="s">
        <v>184</v>
      </c>
      <c r="G19" s="30">
        <f>июль!G19+август!G19+сентябрь!G19</f>
        <v>4500000</v>
      </c>
      <c r="H19" s="30">
        <v>0</v>
      </c>
    </row>
    <row r="20" spans="1:8" ht="12.75">
      <c r="A20" s="4"/>
      <c r="B20" s="5"/>
      <c r="C20" s="5"/>
      <c r="D20" s="5"/>
      <c r="E20" s="2"/>
      <c r="F20" s="31"/>
      <c r="G20" s="117">
        <f>SUM(G12:G19)</f>
        <v>43874001.1762</v>
      </c>
      <c r="H20" s="2"/>
    </row>
    <row r="23" ht="12.75">
      <c r="G23" s="118"/>
    </row>
    <row r="24" ht="12.75">
      <c r="G24" s="118"/>
    </row>
    <row r="26" ht="12.75">
      <c r="G26" s="113"/>
    </row>
  </sheetData>
  <sheetProtection/>
  <mergeCells count="6">
    <mergeCell ref="A6:H6"/>
    <mergeCell ref="A7:H7"/>
    <mergeCell ref="A8:H8"/>
    <mergeCell ref="B12:B19"/>
    <mergeCell ref="C12:C19"/>
    <mergeCell ref="D12:D19"/>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J20"/>
  <sheetViews>
    <sheetView zoomScalePageLayoutView="0" workbookViewId="0" topLeftCell="A4">
      <selection activeCell="A8" sqref="A8:H8"/>
    </sheetView>
  </sheetViews>
  <sheetFormatPr defaultColWidth="9.00390625" defaultRowHeight="12.75" outlineLevelCol="1"/>
  <cols>
    <col min="1" max="1" width="8.25390625" style="0" customWidth="1"/>
    <col min="2" max="2" width="55.625" style="0" customWidth="1"/>
    <col min="3" max="4" width="38.125" style="0" customWidth="1"/>
    <col min="5" max="5" width="31.00390625" style="0" customWidth="1"/>
    <col min="6" max="8" width="21.625" style="0" customWidth="1"/>
    <col min="9" max="9" width="18.625" style="0" hidden="1" customWidth="1" outlineLevel="1"/>
    <col min="10" max="10" width="0" style="0" hidden="1" customWidth="1" outlineLevel="1"/>
    <col min="11" max="11" width="9.125" style="0" customWidth="1" collapsed="1"/>
  </cols>
  <sheetData>
    <row r="1" spans="1:8" ht="12.75">
      <c r="A1" s="4"/>
      <c r="B1" s="5"/>
      <c r="C1" s="5"/>
      <c r="D1" s="5"/>
      <c r="E1" s="2"/>
      <c r="F1" s="4"/>
      <c r="G1" s="6"/>
      <c r="H1" s="20" t="s">
        <v>3</v>
      </c>
    </row>
    <row r="2" spans="1:8" ht="12.75">
      <c r="A2" s="4"/>
      <c r="B2" s="5"/>
      <c r="C2" s="5"/>
      <c r="D2" s="5"/>
      <c r="E2" s="2"/>
      <c r="F2" s="4"/>
      <c r="G2" s="6"/>
      <c r="H2" s="20" t="s">
        <v>1</v>
      </c>
    </row>
    <row r="3" spans="1:8" ht="12.75">
      <c r="A3" s="4"/>
      <c r="B3" s="5"/>
      <c r="C3" s="5"/>
      <c r="D3" s="5"/>
      <c r="E3" s="2"/>
      <c r="F3" s="4"/>
      <c r="G3" s="6"/>
      <c r="H3" s="20" t="s">
        <v>2</v>
      </c>
    </row>
    <row r="4" spans="1:8" ht="12.75">
      <c r="A4" s="4"/>
      <c r="B4" s="5"/>
      <c r="C4" s="5"/>
      <c r="D4" s="5"/>
      <c r="E4" s="2"/>
      <c r="F4" s="4"/>
      <c r="G4" s="6"/>
      <c r="H4" s="2"/>
    </row>
    <row r="5" spans="1:8" ht="12.75">
      <c r="A5" s="4"/>
      <c r="B5" s="5"/>
      <c r="C5" s="5"/>
      <c r="D5" s="5"/>
      <c r="E5" s="2"/>
      <c r="F5" s="4"/>
      <c r="G5" s="6"/>
      <c r="H5" s="2"/>
    </row>
    <row r="6" spans="1:8" ht="15.75">
      <c r="A6" s="133" t="s">
        <v>4</v>
      </c>
      <c r="B6" s="133"/>
      <c r="C6" s="133"/>
      <c r="D6" s="133"/>
      <c r="E6" s="133"/>
      <c r="F6" s="133"/>
      <c r="G6" s="133"/>
      <c r="H6" s="133"/>
    </row>
    <row r="7" spans="1:8" ht="15.75">
      <c r="A7" s="133" t="s">
        <v>587</v>
      </c>
      <c r="B7" s="133"/>
      <c r="C7" s="133"/>
      <c r="D7" s="133"/>
      <c r="E7" s="133"/>
      <c r="F7" s="133"/>
      <c r="G7" s="133"/>
      <c r="H7" s="133"/>
    </row>
    <row r="8" spans="1:8" ht="15.75">
      <c r="A8" s="133"/>
      <c r="B8" s="133"/>
      <c r="C8" s="133"/>
      <c r="D8" s="133"/>
      <c r="E8" s="133"/>
      <c r="F8" s="133"/>
      <c r="G8" s="133"/>
      <c r="H8" s="133"/>
    </row>
    <row r="9" spans="1:8" ht="12.75">
      <c r="A9" s="4"/>
      <c r="B9" s="5"/>
      <c r="C9" s="5"/>
      <c r="D9" s="5"/>
      <c r="E9" s="2"/>
      <c r="F9" s="4"/>
      <c r="G9" s="6"/>
      <c r="H9" s="2"/>
    </row>
    <row r="10" spans="1:10" s="25" customFormat="1" ht="127.5">
      <c r="A10" s="24" t="s">
        <v>0</v>
      </c>
      <c r="B10" s="24" t="s">
        <v>7</v>
      </c>
      <c r="C10" s="24" t="s">
        <v>25</v>
      </c>
      <c r="D10" s="24" t="s">
        <v>26</v>
      </c>
      <c r="E10" s="24" t="s">
        <v>14</v>
      </c>
      <c r="F10" s="24" t="s">
        <v>13</v>
      </c>
      <c r="G10" s="22" t="s">
        <v>27</v>
      </c>
      <c r="H10" s="24" t="s">
        <v>9</v>
      </c>
      <c r="I10" s="70" t="s">
        <v>217</v>
      </c>
      <c r="J10" s="70" t="s">
        <v>38</v>
      </c>
    </row>
    <row r="11" spans="1:8" ht="12.75">
      <c r="A11" s="11">
        <v>1</v>
      </c>
      <c r="B11" s="11">
        <v>2</v>
      </c>
      <c r="C11" s="11">
        <v>3</v>
      </c>
      <c r="D11" s="11">
        <v>4</v>
      </c>
      <c r="E11" s="8">
        <v>5</v>
      </c>
      <c r="F11" s="11">
        <v>6</v>
      </c>
      <c r="G11" s="11">
        <v>7</v>
      </c>
      <c r="H11" s="8">
        <v>8</v>
      </c>
    </row>
    <row r="12" spans="1:10" ht="112.5" customHeight="1">
      <c r="A12" s="13" t="s">
        <v>12</v>
      </c>
      <c r="B12" s="134" t="str">
        <f>январь!B12</f>
        <v>1) Газораспределительные сети г.Якутска и пригородов: Газораспределительные сети с. Марха, Газораспределительные сети с.Маган, Газораспределительные сети с.Жатай, Газораспределительные сети с.Кангалассы, Газораспределительные сети с.Капитоновка, Газораспределительные сети с.Тулагино, с.Сырдах, Газораспределительные сети с.Кильдямцы.
2) Газораспределительные сети с. Верхневилюйск, Газораспределительные сети с. Хомустах, Газораспределительные сети с. Оросу, Газораспределительные сети с. с.Тамалакан, Газораспределительные сети с. Кюль, Газораспределительные сети с. Харыялах;
3) Газораспределительные сети с. Майя, Газораспределительные сети с. Петровка, Газораспределительные сети  с. Чуйя;
4) Газораспределительные сети  с. Табага, Газораспределительные сети  с. Павловск, Газораспределительные сети  с. Хаптагай, Газораспределительные сети  п. Н-Бестях, Газораспределительные сети  с. Тюнгюлю, Газораспределительные сети  с. Тумул; 
5) Газораспределительные сети с. Мукучи, Газораспределительные сети с. Мастах, Газораспределительные сети с. Багадя, Газораспределительные сети с. Арылах;
6) Газораспределительные сети с. Намцы, Газораспределительные сети с. Хамагатта, Газораспределительные сети с. Партизан, Газораспределительные сети с. Кысыл-Сыр, Газораспределительные сети с. Аппаны, Газораспределительные сети с. Графский Берег, Газораспределительные сети с. Едейцы, Газораспределительные сети с. Искра, Газораспределительные сети с. Красная деревня, Газораспределительные сети с. Никольцы; 
7) Газораспределительные сети с. Бетюнцы, Газораспределительные сети с. Модутцы;
8) Газораспределительные сети с. Столбы, Газораспределительные сети с. Маймага, Газораспределительные сети с. Булуус;
9) Газораспределительные сети с. Ситте;
10) Газораспределительные сети с. Салбанцы;
11) Газораспределительные сети с. Тастах;
12) Газораспределительные сети с. Хатассы, Газораспределительные сети с. Владимировка, Газораспределительные сети с. Ст.Табага, Газораспределительные сети район ВШМ;
13) Газораспределительные сети г. Покровск, Газораспределительные сети п. Мохсоголлох, Газораспределительные сети п. В.Бестях, Газораспределительные сети с. Немюгюнцы;
14) Газораспределительные сети с. Октемцы, Газораспределительные сети с. Техтюр, Газораспределительные сети  с. Улах-Ан;
15) Газораспределительные сети с.Улахан-Ан;
16) Газораспределительные сети с. Булгунняхтах;
17) Газораспределительные сети  г. Вилюйск;
18) Газораспределительные сети п. Кысыл-Сыр;
19) Газораспределительные сети с. Сосновка,  Газораспределительные сети с. Чинеке;
20) Газораспределительные сети с. Екюндю;
21) Газораспределительные сети с. Бетюнг;
22) Газораспределительные сети с. Тасагар;
23) Газораспределительные сети с. Хампа;
24) Газораспределительные сети с. Тымпы; 
25) Газораспределительные сети с. Чай;
26) Газораспределительные сети с. Сыдыбыл; Газораспределительные сети с. Кеданда;
27) Газораспределительные сети с. Усун;
28) Газораспределительные сети с. Тербяс;
29) Газораспределительные сети с. Кюбяинде;
30) Газораспределительные сети с. Бясь-Кюель;
31) Газораспределительные сети с. Кюерелях;
32) Газораспределительные сети с. Кобяй;
33) Газораспределительные сети с. Аргас;
34) Газораспределительные сети с. Тыайа;
35) Газораспределительные сети с.Чагда;
36) Газораспределительные сети с. Арыктаах;
37) Газораспределительные сети с.Люксюгун;
38) Газораспределительные сети г. Ленск.</v>
      </c>
      <c r="C12" s="134" t="str">
        <f>январь!C12</f>
        <v>1) Выход из ГРС1, ГРС2 г.Якутска, и Пригороды;
2) АГРС с. Верхневилюйск, АГРС с. Хомустах, АГРС с. с.Тамалакан, АГРС с. Кюль, АГРС с. Верхневилюйск;
3) АГРС "Майя";
4) АГРС "Павловск","Хаптагай","Табага","Н-Бестях","Тюнгюлю";
5) АГРС с. Мукучи, ГРС с. Мастах, АГРС с. Арылах;
6) АГРС с. Намцы;
7) АГРС с. Бетюнцы;
8) АГРС с.Столбы;
9) АГРС с.Ситте;
10) АГРС с.Салбанцы;
11) АГРС с.Тастах;
12) АГРС "Хатассы";
13) АГРС "Покровск";
14) АГРС с.Октемцы;
15) АГРС с.Улахан-Ан;
16) АГРС с.Булгунняхтах;
17) АГРС Вилюйск;
18)АГРС Кысыл-Сыр;
19) АГРС Чинеке;
20) АГРС Екюндю;
21) АГРС Екюндю;
22) АГРС Тасагар;
23) АГРС Хампа;
24) АГРС Тымпы;
25) АГРС Чай;
26) АГРС Сыдыбыл;
27) АГРС Усун;
28) АГРС Тербяс;
29) АГРС Кюбяинде;
30) АГРС с.Бясь-Кюель;
31) АГРС с.Кюерелях;
32) АГРС с.Кобяй;
33) АГРС Берге;
34) АГРС с.Тыайа;
35) АГРС с.Чагда;
36) АГРС с.Арыктаах;
37) АГРС с.Люксюгун;
38) АГРС г. Ленск.</v>
      </c>
      <c r="D12" s="134" t="str">
        <f>январь!D12</f>
        <v>1) г.Якутск и пригород: с. Марха,  с.Маган,  с.Жатай,  с.Кангалассы,  с.Капитоновка,  с.Тулагино, с.Сырдах, с.Кильдямцы;
2) с. Верхневилюйск, с. Хомустах,  с. Оросу, с.Тамалакан, с. Кюль,  с. Харыялах;
3) с. Майя, с. Петровка, с. Чуйя;
4) с.Табага, с.Павловск, с.Хаптагай, п.Н-Бестях,  с.Тюнгюлю, с.Тумул;
5) с. Мукучи, с. Мастах, с. Багадя, с. Арылах;
6) с. Намцы, с. Хамагатта, с. Партизан, с. Кысыл-Сыр, с. Аппаны, с. Графский Берег, с. Едейцы, с. Искра, с. Красная деревня, с. Никольцы;
7) Бетюнцы,с. Модутцы;
8) с.Столбы, с. Маймага, с. Булуус;
9) с.Ситте;
10) с. Салбанцы;
11) с. Тастах;
12) с. Хатассы, с. Владимировка, с. Ст.Табага, Высшая школа музыки;
13) г. Покровск,  п. Мохсоголлох,  п. В.Бестях,  с. Немюгюнцы;
14) с. Октемцы, с. Техтюр, с. Улах-Ан;
15) с.Улахан-Ан;
16) с. Булгунняхтах;
17) г. Вилюйск;
18) п. Кысыл-Сыр;
19) с. Сосновка, с. Чинеке;
20) с. Екюндю;
21) с. Бетюнг;
22) с. Тасагар;
23) с. Хампа;
24) с. Тымпы;
25) с. Чай;
26) с. Сыдыбыл; с. Кеданда;
27) с. Усун;
28) с. Тербяс;
29) с. Кюбяинде;
30) с. Бясь-Кюель;
31) с. Кюерелях;
32) с. Кобяй;
33) с. Аргас;
34) с. Тыайа;
35) с .Чагда;
36) с Арыктаах;
37) с Люксюгун;
38) г.Ленск</v>
      </c>
      <c r="E12" s="19" t="s">
        <v>21</v>
      </c>
      <c r="F12" s="21" t="s">
        <v>538</v>
      </c>
      <c r="G12" s="21">
        <f>SUM(I12:J12)</f>
        <v>910185.92</v>
      </c>
      <c r="H12" s="21" t="s">
        <v>345</v>
      </c>
      <c r="J12">
        <v>910185.92</v>
      </c>
    </row>
    <row r="13" spans="1:10" ht="112.5" customHeight="1">
      <c r="A13" s="13" t="s">
        <v>28</v>
      </c>
      <c r="B13" s="137"/>
      <c r="C13" s="137"/>
      <c r="D13" s="137"/>
      <c r="E13" s="3" t="s">
        <v>23</v>
      </c>
      <c r="F13" s="21" t="s">
        <v>209</v>
      </c>
      <c r="G13" s="21">
        <f aca="true" t="shared" si="0" ref="G13:G19">SUM(I13:J13)</f>
        <v>200</v>
      </c>
      <c r="H13" s="21" t="s">
        <v>345</v>
      </c>
      <c r="J13">
        <v>200</v>
      </c>
    </row>
    <row r="14" spans="1:10" ht="112.5" customHeight="1">
      <c r="A14" s="13" t="s">
        <v>29</v>
      </c>
      <c r="B14" s="137"/>
      <c r="C14" s="137"/>
      <c r="D14" s="137"/>
      <c r="E14" s="19" t="s">
        <v>24</v>
      </c>
      <c r="F14" s="21" t="s">
        <v>539</v>
      </c>
      <c r="G14" s="21">
        <f t="shared" si="0"/>
        <v>154711.32</v>
      </c>
      <c r="H14" s="21" t="s">
        <v>345</v>
      </c>
      <c r="J14">
        <v>154711.32</v>
      </c>
    </row>
    <row r="15" spans="1:10" ht="112.5" customHeight="1">
      <c r="A15" s="13" t="s">
        <v>30</v>
      </c>
      <c r="B15" s="137"/>
      <c r="C15" s="137"/>
      <c r="D15" s="137"/>
      <c r="E15" s="1" t="s">
        <v>22</v>
      </c>
      <c r="F15" s="30" t="s">
        <v>540</v>
      </c>
      <c r="G15" s="21">
        <f t="shared" si="0"/>
        <v>1218903.48</v>
      </c>
      <c r="H15" s="30" t="s">
        <v>543</v>
      </c>
      <c r="J15">
        <v>1218903.48</v>
      </c>
    </row>
    <row r="16" spans="1:10" ht="112.5" customHeight="1">
      <c r="A16" s="13" t="s">
        <v>31</v>
      </c>
      <c r="B16" s="137"/>
      <c r="C16" s="137"/>
      <c r="D16" s="137"/>
      <c r="E16" s="1" t="s">
        <v>20</v>
      </c>
      <c r="F16" s="21" t="s">
        <v>541</v>
      </c>
      <c r="G16" s="21">
        <f t="shared" si="0"/>
        <v>81180.46</v>
      </c>
      <c r="H16" s="21" t="s">
        <v>345</v>
      </c>
      <c r="J16">
        <v>81180.46</v>
      </c>
    </row>
    <row r="17" spans="1:10" ht="112.5" customHeight="1">
      <c r="A17" s="13" t="s">
        <v>32</v>
      </c>
      <c r="B17" s="137"/>
      <c r="C17" s="137"/>
      <c r="D17" s="137"/>
      <c r="E17" s="1" t="s">
        <v>19</v>
      </c>
      <c r="F17" s="21" t="s">
        <v>337</v>
      </c>
      <c r="G17" s="21">
        <f t="shared" si="0"/>
        <v>0</v>
      </c>
      <c r="H17" s="21" t="s">
        <v>337</v>
      </c>
      <c r="J17" t="s">
        <v>337</v>
      </c>
    </row>
    <row r="18" spans="1:10" ht="112.5" customHeight="1">
      <c r="A18" s="13" t="s">
        <v>34</v>
      </c>
      <c r="B18" s="137"/>
      <c r="C18" s="137"/>
      <c r="D18" s="137"/>
      <c r="E18" s="19" t="s">
        <v>33</v>
      </c>
      <c r="F18" s="21" t="s">
        <v>542</v>
      </c>
      <c r="G18" s="21">
        <f t="shared" si="0"/>
        <v>92791.73</v>
      </c>
      <c r="H18" s="21" t="s">
        <v>345</v>
      </c>
      <c r="J18">
        <v>92791.73</v>
      </c>
    </row>
    <row r="19" spans="1:10" ht="112.5" customHeight="1">
      <c r="A19" s="13" t="s">
        <v>36</v>
      </c>
      <c r="B19" s="138"/>
      <c r="C19" s="138"/>
      <c r="D19" s="138"/>
      <c r="E19" s="1" t="s">
        <v>35</v>
      </c>
      <c r="F19" s="21" t="s">
        <v>337</v>
      </c>
      <c r="G19" s="21">
        <f t="shared" si="0"/>
        <v>0</v>
      </c>
      <c r="H19" s="21" t="s">
        <v>337</v>
      </c>
      <c r="J19" t="s">
        <v>337</v>
      </c>
    </row>
    <row r="20" spans="1:8" ht="12.75">
      <c r="A20" s="4"/>
      <c r="B20" s="5"/>
      <c r="C20" s="5"/>
      <c r="D20" s="5"/>
      <c r="E20" s="2"/>
      <c r="F20" s="4"/>
      <c r="G20" s="23">
        <f>SUM(G12:G19)</f>
        <v>2457972.9099999997</v>
      </c>
      <c r="H20" s="2"/>
    </row>
  </sheetData>
  <sheetProtection/>
  <mergeCells count="6">
    <mergeCell ref="A6:H6"/>
    <mergeCell ref="A7:H7"/>
    <mergeCell ref="A8:H8"/>
    <mergeCell ref="B12:B19"/>
    <mergeCell ref="C12:C19"/>
    <mergeCell ref="D12:D19"/>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J20"/>
  <sheetViews>
    <sheetView zoomScalePageLayoutView="0" workbookViewId="0" topLeftCell="A1">
      <selection activeCell="A8" sqref="A8:H8"/>
    </sheetView>
  </sheetViews>
  <sheetFormatPr defaultColWidth="9.00390625" defaultRowHeight="12.75" outlineLevelCol="1"/>
  <cols>
    <col min="1" max="1" width="8.25390625" style="0" customWidth="1"/>
    <col min="2" max="2" width="54.25390625" style="0" customWidth="1"/>
    <col min="3" max="4" width="37.375" style="0" customWidth="1"/>
    <col min="5" max="5" width="31.00390625" style="0" customWidth="1"/>
    <col min="6" max="7" width="21.625" style="0" customWidth="1"/>
    <col min="8" max="8" width="21.625" style="33" customWidth="1"/>
    <col min="9" max="9" width="18.625" style="128" hidden="1" customWidth="1" outlineLevel="1"/>
    <col min="10" max="10" width="12.625" style="128" hidden="1" customWidth="1" outlineLevel="1"/>
    <col min="11" max="11" width="9.125" style="0" customWidth="1" collapsed="1"/>
  </cols>
  <sheetData>
    <row r="1" spans="1:8" ht="12.75">
      <c r="A1" s="4"/>
      <c r="B1" s="5"/>
      <c r="C1" s="5"/>
      <c r="D1" s="5"/>
      <c r="E1" s="2"/>
      <c r="F1" s="4"/>
      <c r="G1" s="6"/>
      <c r="H1" s="20" t="s">
        <v>3</v>
      </c>
    </row>
    <row r="2" spans="1:8" ht="12.75">
      <c r="A2" s="4"/>
      <c r="B2" s="5"/>
      <c r="C2" s="5"/>
      <c r="D2" s="5"/>
      <c r="E2" s="2"/>
      <c r="F2" s="4"/>
      <c r="G2" s="6"/>
      <c r="H2" s="20" t="s">
        <v>1</v>
      </c>
    </row>
    <row r="3" spans="1:8" ht="12.75">
      <c r="A3" s="4"/>
      <c r="B3" s="5"/>
      <c r="C3" s="5"/>
      <c r="D3" s="5"/>
      <c r="E3" s="2"/>
      <c r="F3" s="4"/>
      <c r="G3" s="6"/>
      <c r="H3" s="20" t="s">
        <v>2</v>
      </c>
    </row>
    <row r="4" spans="1:8" ht="12.75">
      <c r="A4" s="4"/>
      <c r="B4" s="5"/>
      <c r="C4" s="5"/>
      <c r="D4" s="5"/>
      <c r="E4" s="2"/>
      <c r="F4" s="4"/>
      <c r="G4" s="6"/>
      <c r="H4" s="2"/>
    </row>
    <row r="5" spans="1:8" ht="12.75">
      <c r="A5" s="4"/>
      <c r="B5" s="5"/>
      <c r="C5" s="5"/>
      <c r="D5" s="5"/>
      <c r="E5" s="2"/>
      <c r="F5" s="4"/>
      <c r="G5" s="6"/>
      <c r="H5" s="2"/>
    </row>
    <row r="6" spans="1:8" ht="15.75">
      <c r="A6" s="133" t="s">
        <v>4</v>
      </c>
      <c r="B6" s="133"/>
      <c r="C6" s="133"/>
      <c r="D6" s="133"/>
      <c r="E6" s="133"/>
      <c r="F6" s="133"/>
      <c r="G6" s="133"/>
      <c r="H6" s="133"/>
    </row>
    <row r="7" spans="1:8" ht="15.75">
      <c r="A7" s="133" t="s">
        <v>588</v>
      </c>
      <c r="B7" s="133"/>
      <c r="C7" s="133"/>
      <c r="D7" s="133"/>
      <c r="E7" s="133"/>
      <c r="F7" s="133"/>
      <c r="G7" s="133"/>
      <c r="H7" s="133"/>
    </row>
    <row r="8" spans="1:8" ht="15.75">
      <c r="A8" s="133"/>
      <c r="B8" s="133"/>
      <c r="C8" s="133"/>
      <c r="D8" s="133"/>
      <c r="E8" s="133"/>
      <c r="F8" s="133"/>
      <c r="G8" s="133"/>
      <c r="H8" s="133"/>
    </row>
    <row r="9" spans="1:8" ht="12.75">
      <c r="A9" s="4"/>
      <c r="B9" s="5"/>
      <c r="C9" s="5"/>
      <c r="D9" s="5"/>
      <c r="E9" s="2"/>
      <c r="F9" s="4"/>
      <c r="G9" s="6"/>
      <c r="H9" s="2"/>
    </row>
    <row r="10" spans="1:10" s="25" customFormat="1" ht="127.5">
      <c r="A10" s="24" t="s">
        <v>0</v>
      </c>
      <c r="B10" s="24" t="s">
        <v>7</v>
      </c>
      <c r="C10" s="24" t="s">
        <v>25</v>
      </c>
      <c r="D10" s="24" t="s">
        <v>26</v>
      </c>
      <c r="E10" s="24" t="s">
        <v>14</v>
      </c>
      <c r="F10" s="24" t="s">
        <v>13</v>
      </c>
      <c r="G10" s="22" t="s">
        <v>27</v>
      </c>
      <c r="H10" s="24" t="s">
        <v>9</v>
      </c>
      <c r="I10" s="129" t="s">
        <v>217</v>
      </c>
      <c r="J10" s="129" t="s">
        <v>38</v>
      </c>
    </row>
    <row r="11" spans="1:8" ht="12.75">
      <c r="A11" s="11">
        <v>1</v>
      </c>
      <c r="B11" s="11">
        <v>2</v>
      </c>
      <c r="C11" s="11">
        <v>3</v>
      </c>
      <c r="D11" s="11">
        <v>4</v>
      </c>
      <c r="E11" s="8">
        <v>5</v>
      </c>
      <c r="F11" s="11">
        <v>6</v>
      </c>
      <c r="G11" s="11">
        <v>7</v>
      </c>
      <c r="H11" s="8">
        <v>8</v>
      </c>
    </row>
    <row r="12" spans="1:10" ht="120" customHeight="1">
      <c r="A12" s="13" t="s">
        <v>12</v>
      </c>
      <c r="B12" s="134" t="str">
        <f>январь!B12</f>
        <v>1) Газораспределительные сети г.Якутска и пригородов: Газораспределительные сети с. Марха, Газораспределительные сети с.Маган, Газораспределительные сети с.Жатай, Газораспределительные сети с.Кангалассы, Газораспределительные сети с.Капитоновка, Газораспределительные сети с.Тулагино, с.Сырдах, Газораспределительные сети с.Кильдямцы.
2) Газораспределительные сети с. Верхневилюйск, Газораспределительные сети с. Хомустах, Газораспределительные сети с. Оросу, Газораспределительные сети с. с.Тамалакан, Газораспределительные сети с. Кюль, Газораспределительные сети с. Харыялах;
3) Газораспределительные сети с. Майя, Газораспределительные сети с. Петровка, Газораспределительные сети  с. Чуйя;
4) Газораспределительные сети  с. Табага, Газораспределительные сети  с. Павловск, Газораспределительные сети  с. Хаптагай, Газораспределительные сети  п. Н-Бестях, Газораспределительные сети  с. Тюнгюлю, Газораспределительные сети  с. Тумул; 
5) Газораспределительные сети с. Мукучи, Газораспределительные сети с. Мастах, Газораспределительные сети с. Багадя, Газораспределительные сети с. Арылах;
6) Газораспределительные сети с. Намцы, Газораспределительные сети с. Хамагатта, Газораспределительные сети с. Партизан, Газораспределительные сети с. Кысыл-Сыр, Газораспределительные сети с. Аппаны, Газораспределительные сети с. Графский Берег, Газораспределительные сети с. Едейцы, Газораспределительные сети с. Искра, Газораспределительные сети с. Красная деревня, Газораспределительные сети с. Никольцы; 
7) Газораспределительные сети с. Бетюнцы, Газораспределительные сети с. Модутцы;
8) Газораспределительные сети с. Столбы, Газораспределительные сети с. Маймага, Газораспределительные сети с. Булуус;
9) Газораспределительные сети с. Ситте;
10) Газораспределительные сети с. Салбанцы;
11) Газораспределительные сети с. Тастах;
12) Газораспределительные сети с. Хатассы, Газораспределительные сети с. Владимировка, Газораспределительные сети с. Ст.Табага, Газораспределительные сети район ВШМ;
13) Газораспределительные сети г. Покровск, Газораспределительные сети п. Мохсоголлох, Газораспределительные сети п. В.Бестях, Газораспределительные сети с. Немюгюнцы;
14) Газораспределительные сети с. Октемцы, Газораспределительные сети с. Техтюр, Газораспределительные сети  с. Улах-Ан;
15) Газораспределительные сети с.Улахан-Ан;
16) Газораспределительные сети с. Булгунняхтах;
17) Газораспределительные сети  г. Вилюйск;
18) Газораспределительные сети п. Кысыл-Сыр;
19) Газораспределительные сети с. Сосновка,  Газораспределительные сети с. Чинеке;
20) Газораспределительные сети с. Екюндю;
21) Газораспределительные сети с. Бетюнг;
22) Газораспределительные сети с. Тасагар;
23) Газораспределительные сети с. Хампа;
24) Газораспределительные сети с. Тымпы; 
25) Газораспределительные сети с. Чай;
26) Газораспределительные сети с. Сыдыбыл; Газораспределительные сети с. Кеданда;
27) Газораспределительные сети с. Усун;
28) Газораспределительные сети с. Тербяс;
29) Газораспределительные сети с. Кюбяинде;
30) Газораспределительные сети с. Бясь-Кюель;
31) Газораспределительные сети с. Кюерелях;
32) Газораспределительные сети с. Кобяй;
33) Газораспределительные сети с. Аргас;
34) Газораспределительные сети с. Тыайа;
35) Газораспределительные сети с.Чагда;
36) Газораспределительные сети с. Арыктаах;
37) Газораспределительные сети с.Люксюгун;
38) Газораспределительные сети г. Ленск.</v>
      </c>
      <c r="C12" s="134" t="str">
        <f>январь!C12</f>
        <v>1) Выход из ГРС1, ГРС2 г.Якутска, и Пригороды;
2) АГРС с. Верхневилюйск, АГРС с. Хомустах, АГРС с. с.Тамалакан, АГРС с. Кюль, АГРС с. Верхневилюйск;
3) АГРС "Майя";
4) АГРС "Павловск","Хаптагай","Табага","Н-Бестях","Тюнгюлю";
5) АГРС с. Мукучи, ГРС с. Мастах, АГРС с. Арылах;
6) АГРС с. Намцы;
7) АГРС с. Бетюнцы;
8) АГРС с.Столбы;
9) АГРС с.Ситте;
10) АГРС с.Салбанцы;
11) АГРС с.Тастах;
12) АГРС "Хатассы";
13) АГРС "Покровск";
14) АГРС с.Октемцы;
15) АГРС с.Улахан-Ан;
16) АГРС с.Булгунняхтах;
17) АГРС Вилюйск;
18)АГРС Кысыл-Сыр;
19) АГРС Чинеке;
20) АГРС Екюндю;
21) АГРС Екюндю;
22) АГРС Тасагар;
23) АГРС Хампа;
24) АГРС Тымпы;
25) АГРС Чай;
26) АГРС Сыдыбыл;
27) АГРС Усун;
28) АГРС Тербяс;
29) АГРС Кюбяинде;
30) АГРС с.Бясь-Кюель;
31) АГРС с.Кюерелях;
32) АГРС с.Кобяй;
33) АГРС Берге;
34) АГРС с.Тыайа;
35) АГРС с.Чагда;
36) АГРС с.Арыктаах;
37) АГРС с.Люксюгун;
38) АГРС г. Ленск.</v>
      </c>
      <c r="D12" s="134" t="str">
        <f>январь!D12</f>
        <v>1) г.Якутск и пригород: с. Марха,  с.Маган,  с.Жатай,  с.Кангалассы,  с.Капитоновка,  с.Тулагино, с.Сырдах, с.Кильдямцы;
2) с. Верхневилюйск, с. Хомустах,  с. Оросу, с.Тамалакан, с. Кюль,  с. Харыялах;
3) с. Майя, с. Петровка, с. Чуйя;
4) с.Табага, с.Павловск, с.Хаптагай, п.Н-Бестях,  с.Тюнгюлю, с.Тумул;
5) с. Мукучи, с. Мастах, с. Багадя, с. Арылах;
6) с. Намцы, с. Хамагатта, с. Партизан, с. Кысыл-Сыр, с. Аппаны, с. Графский Берег, с. Едейцы, с. Искра, с. Красная деревня, с. Никольцы;
7) Бетюнцы,с. Модутцы;
8) с.Столбы, с. Маймага, с. Булуус;
9) с.Ситте;
10) с. Салбанцы;
11) с. Тастах;
12) с. Хатассы, с. Владимировка, с. Ст.Табага, Высшая школа музыки;
13) г. Покровск,  п. Мохсоголлох,  п. В.Бестях,  с. Немюгюнцы;
14) с. Октемцы, с. Техтюр, с. Улах-Ан;
15) с.Улахан-Ан;
16) с. Булгунняхтах;
17) г. Вилюйск;
18) п. Кысыл-Сыр;
19) с. Сосновка, с. Чинеке;
20) с. Екюндю;
21) с. Бетюнг;
22) с. Тасагар;
23) с. Хампа;
24) с. Тымпы;
25) с. Чай;
26) с. Сыдыбыл; с. Кеданда;
27) с. Усун;
28) с. Тербяс;
29) с. Кюбяинде;
30) с. Бясь-Кюель;
31) с. Кюерелях;
32) с. Кобяй;
33) с. Аргас;
34) с. Тыайа;
35) с .Чагда;
36) с Арыктаах;
37) с Люксюгун;
38) г.Ленск</v>
      </c>
      <c r="E12" s="19" t="s">
        <v>21</v>
      </c>
      <c r="F12" s="21" t="s">
        <v>547</v>
      </c>
      <c r="G12" s="21">
        <f>SUM(I12:J12)</f>
        <v>1939899.81</v>
      </c>
      <c r="H12" s="30" t="s">
        <v>548</v>
      </c>
      <c r="I12" s="128">
        <v>1365000</v>
      </c>
      <c r="J12" s="128">
        <v>574899.81</v>
      </c>
    </row>
    <row r="13" spans="1:10" ht="120" customHeight="1">
      <c r="A13" s="13" t="s">
        <v>28</v>
      </c>
      <c r="B13" s="137"/>
      <c r="C13" s="137"/>
      <c r="D13" s="137"/>
      <c r="E13" s="3" t="s">
        <v>23</v>
      </c>
      <c r="F13" s="21" t="s">
        <v>337</v>
      </c>
      <c r="G13" s="21">
        <f aca="true" t="shared" si="0" ref="G13:G19">SUM(I13:J13)</f>
        <v>0</v>
      </c>
      <c r="H13" s="30">
        <v>0</v>
      </c>
      <c r="J13" s="128" t="s">
        <v>337</v>
      </c>
    </row>
    <row r="14" spans="1:10" ht="120" customHeight="1">
      <c r="A14" s="13" t="s">
        <v>29</v>
      </c>
      <c r="B14" s="137"/>
      <c r="C14" s="137"/>
      <c r="D14" s="137"/>
      <c r="E14" s="19" t="s">
        <v>24</v>
      </c>
      <c r="F14" s="21" t="s">
        <v>198</v>
      </c>
      <c r="G14" s="21">
        <f t="shared" si="0"/>
        <v>138832.12</v>
      </c>
      <c r="H14" s="30" t="s">
        <v>219</v>
      </c>
      <c r="J14" s="128">
        <v>138832.12</v>
      </c>
    </row>
    <row r="15" spans="1:10" ht="120" customHeight="1">
      <c r="A15" s="13" t="s">
        <v>30</v>
      </c>
      <c r="B15" s="137"/>
      <c r="C15" s="137"/>
      <c r="D15" s="137"/>
      <c r="E15" s="1" t="s">
        <v>22</v>
      </c>
      <c r="F15" s="21" t="s">
        <v>544</v>
      </c>
      <c r="G15" s="21">
        <f t="shared" si="0"/>
        <v>320147.13</v>
      </c>
      <c r="H15" s="30" t="s">
        <v>219</v>
      </c>
      <c r="J15" s="128">
        <v>320147.13</v>
      </c>
    </row>
    <row r="16" spans="1:10" ht="120" customHeight="1">
      <c r="A16" s="13" t="s">
        <v>31</v>
      </c>
      <c r="B16" s="137"/>
      <c r="C16" s="137"/>
      <c r="D16" s="137"/>
      <c r="E16" s="1" t="s">
        <v>20</v>
      </c>
      <c r="F16" s="21" t="s">
        <v>545</v>
      </c>
      <c r="G16" s="21">
        <f t="shared" si="0"/>
        <v>9328.47</v>
      </c>
      <c r="H16" s="30" t="s">
        <v>219</v>
      </c>
      <c r="J16" s="128">
        <v>9328.47</v>
      </c>
    </row>
    <row r="17" spans="1:10" ht="120" customHeight="1">
      <c r="A17" s="13" t="s">
        <v>32</v>
      </c>
      <c r="B17" s="137"/>
      <c r="C17" s="137"/>
      <c r="D17" s="137"/>
      <c r="E17" s="1" t="s">
        <v>19</v>
      </c>
      <c r="F17" s="21" t="s">
        <v>337</v>
      </c>
      <c r="G17" s="21">
        <f t="shared" si="0"/>
        <v>0</v>
      </c>
      <c r="H17" s="30">
        <v>0</v>
      </c>
      <c r="J17" s="128" t="s">
        <v>337</v>
      </c>
    </row>
    <row r="18" spans="1:10" ht="120" customHeight="1">
      <c r="A18" s="13" t="s">
        <v>34</v>
      </c>
      <c r="B18" s="137"/>
      <c r="C18" s="137"/>
      <c r="D18" s="137"/>
      <c r="E18" s="19" t="s">
        <v>33</v>
      </c>
      <c r="F18" s="21" t="s">
        <v>546</v>
      </c>
      <c r="G18" s="21">
        <f t="shared" si="0"/>
        <v>309297</v>
      </c>
      <c r="H18" s="30" t="s">
        <v>219</v>
      </c>
      <c r="J18" s="128">
        <v>309297</v>
      </c>
    </row>
    <row r="19" spans="1:10" ht="120" customHeight="1">
      <c r="A19" s="13" t="s">
        <v>36</v>
      </c>
      <c r="B19" s="138"/>
      <c r="C19" s="138"/>
      <c r="D19" s="138"/>
      <c r="E19" s="1" t="s">
        <v>35</v>
      </c>
      <c r="F19" s="21" t="s">
        <v>337</v>
      </c>
      <c r="G19" s="21">
        <f t="shared" si="0"/>
        <v>0</v>
      </c>
      <c r="H19" s="30">
        <f>сводка!I42</f>
        <v>0</v>
      </c>
      <c r="J19" s="128" t="s">
        <v>337</v>
      </c>
    </row>
    <row r="20" spans="1:10" ht="12.75">
      <c r="A20" s="4"/>
      <c r="B20" s="5"/>
      <c r="C20" s="5"/>
      <c r="D20" s="5"/>
      <c r="E20" s="2"/>
      <c r="F20" s="4"/>
      <c r="G20" s="23">
        <f>SUM(G12:G19)</f>
        <v>2717504.5300000003</v>
      </c>
      <c r="H20" s="2"/>
      <c r="I20" s="128">
        <f>SUM(I12:I19)</f>
        <v>1365000</v>
      </c>
      <c r="J20" s="128">
        <f>SUM(J12:J19)</f>
        <v>1352504.53</v>
      </c>
    </row>
  </sheetData>
  <sheetProtection/>
  <mergeCells count="6">
    <mergeCell ref="A6:H6"/>
    <mergeCell ref="A7:H7"/>
    <mergeCell ref="A8:H8"/>
    <mergeCell ref="B12:B19"/>
    <mergeCell ref="C12:C19"/>
    <mergeCell ref="D12:D19"/>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J20"/>
  <sheetViews>
    <sheetView zoomScalePageLayoutView="0" workbookViewId="0" topLeftCell="A1">
      <selection activeCell="A8" sqref="A8:H8"/>
    </sheetView>
  </sheetViews>
  <sheetFormatPr defaultColWidth="9.00390625" defaultRowHeight="12.75" outlineLevelCol="1"/>
  <cols>
    <col min="1" max="1" width="8.25390625" style="0" customWidth="1"/>
    <col min="2" max="2" width="56.625" style="0" customWidth="1"/>
    <col min="3" max="4" width="39.125" style="0" customWidth="1"/>
    <col min="5" max="5" width="31.00390625" style="0" customWidth="1"/>
    <col min="6" max="7" width="21.625" style="0" customWidth="1"/>
    <col min="8" max="8" width="21.625" style="33" customWidth="1"/>
    <col min="9" max="9" width="18.625" style="128" hidden="1" customWidth="1" outlineLevel="1"/>
    <col min="10" max="10" width="12.625" style="128" hidden="1" customWidth="1" outlineLevel="1"/>
    <col min="11" max="11" width="21.00390625" style="0" customWidth="1" collapsed="1"/>
  </cols>
  <sheetData>
    <row r="1" spans="1:8" ht="12.75">
      <c r="A1" s="4"/>
      <c r="B1" s="5"/>
      <c r="C1" s="5"/>
      <c r="D1" s="5"/>
      <c r="E1" s="2"/>
      <c r="F1" s="4"/>
      <c r="G1" s="6"/>
      <c r="H1" s="20" t="s">
        <v>3</v>
      </c>
    </row>
    <row r="2" spans="1:8" ht="12.75">
      <c r="A2" s="4"/>
      <c r="B2" s="5"/>
      <c r="C2" s="5"/>
      <c r="D2" s="5"/>
      <c r="E2" s="2"/>
      <c r="F2" s="4"/>
      <c r="G2" s="6"/>
      <c r="H2" s="20" t="s">
        <v>1</v>
      </c>
    </row>
    <row r="3" spans="1:8" ht="12.75">
      <c r="A3" s="4"/>
      <c r="B3" s="5"/>
      <c r="C3" s="5"/>
      <c r="D3" s="5"/>
      <c r="E3" s="2"/>
      <c r="F3" s="4"/>
      <c r="G3" s="6"/>
      <c r="H3" s="20" t="s">
        <v>2</v>
      </c>
    </row>
    <row r="4" spans="1:8" ht="12.75">
      <c r="A4" s="4"/>
      <c r="B4" s="5"/>
      <c r="C4" s="5"/>
      <c r="D4" s="5"/>
      <c r="E4" s="2"/>
      <c r="F4" s="4"/>
      <c r="G4" s="6"/>
      <c r="H4" s="2"/>
    </row>
    <row r="5" spans="1:8" ht="12.75">
      <c r="A5" s="4"/>
      <c r="B5" s="5"/>
      <c r="C5" s="5"/>
      <c r="D5" s="5"/>
      <c r="E5" s="2"/>
      <c r="F5" s="4"/>
      <c r="G5" s="6"/>
      <c r="H5" s="2"/>
    </row>
    <row r="6" spans="1:8" ht="15.75">
      <c r="A6" s="133" t="s">
        <v>4</v>
      </c>
      <c r="B6" s="133"/>
      <c r="C6" s="133"/>
      <c r="D6" s="133"/>
      <c r="E6" s="133"/>
      <c r="F6" s="133"/>
      <c r="G6" s="133"/>
      <c r="H6" s="133"/>
    </row>
    <row r="7" spans="1:8" ht="15.75">
      <c r="A7" s="133" t="s">
        <v>589</v>
      </c>
      <c r="B7" s="133"/>
      <c r="C7" s="133"/>
      <c r="D7" s="133"/>
      <c r="E7" s="133"/>
      <c r="F7" s="133"/>
      <c r="G7" s="133"/>
      <c r="H7" s="133"/>
    </row>
    <row r="8" spans="1:8" ht="15.75">
      <c r="A8" s="133"/>
      <c r="B8" s="133"/>
      <c r="C8" s="133"/>
      <c r="D8" s="133"/>
      <c r="E8" s="133"/>
      <c r="F8" s="133"/>
      <c r="G8" s="133"/>
      <c r="H8" s="133"/>
    </row>
    <row r="9" spans="1:8" ht="12.75">
      <c r="A9" s="4"/>
      <c r="B9" s="5"/>
      <c r="C9" s="5"/>
      <c r="D9" s="5"/>
      <c r="E9" s="2"/>
      <c r="F9" s="4"/>
      <c r="G9" s="6"/>
      <c r="H9" s="2"/>
    </row>
    <row r="10" spans="1:10" s="25" customFormat="1" ht="127.5">
      <c r="A10" s="24" t="s">
        <v>0</v>
      </c>
      <c r="B10" s="24" t="s">
        <v>7</v>
      </c>
      <c r="C10" s="24" t="s">
        <v>25</v>
      </c>
      <c r="D10" s="24" t="s">
        <v>26</v>
      </c>
      <c r="E10" s="24" t="s">
        <v>14</v>
      </c>
      <c r="F10" s="24" t="s">
        <v>13</v>
      </c>
      <c r="G10" s="22" t="s">
        <v>27</v>
      </c>
      <c r="H10" s="24" t="s">
        <v>9</v>
      </c>
      <c r="I10" s="129" t="s">
        <v>217</v>
      </c>
      <c r="J10" s="129" t="s">
        <v>38</v>
      </c>
    </row>
    <row r="11" spans="1:8" ht="12.75">
      <c r="A11" s="11">
        <v>1</v>
      </c>
      <c r="B11" s="11">
        <v>2</v>
      </c>
      <c r="C11" s="11">
        <v>3</v>
      </c>
      <c r="D11" s="11">
        <v>4</v>
      </c>
      <c r="E11" s="8">
        <v>5</v>
      </c>
      <c r="F11" s="11">
        <v>6</v>
      </c>
      <c r="G11" s="11">
        <v>7</v>
      </c>
      <c r="H11" s="8">
        <v>8</v>
      </c>
    </row>
    <row r="12" spans="1:10" ht="108.75" customHeight="1">
      <c r="A12" s="13" t="s">
        <v>12</v>
      </c>
      <c r="B12" s="134" t="str">
        <f>январь!B12</f>
        <v>1) Газораспределительные сети г.Якутска и пригородов: Газораспределительные сети с. Марха, Газораспределительные сети с.Маган, Газораспределительные сети с.Жатай, Газораспределительные сети с.Кангалассы, Газораспределительные сети с.Капитоновка, Газораспределительные сети с.Тулагино, с.Сырдах, Газораспределительные сети с.Кильдямцы.
2) Газораспределительные сети с. Верхневилюйск, Газораспределительные сети с. Хомустах, Газораспределительные сети с. Оросу, Газораспределительные сети с. с.Тамалакан, Газораспределительные сети с. Кюль, Газораспределительные сети с. Харыялах;
3) Газораспределительные сети с. Майя, Газораспределительные сети с. Петровка, Газораспределительные сети  с. Чуйя;
4) Газораспределительные сети  с. Табага, Газораспределительные сети  с. Павловск, Газораспределительные сети  с. Хаптагай, Газораспределительные сети  п. Н-Бестях, Газораспределительные сети  с. Тюнгюлю, Газораспределительные сети  с. Тумул; 
5) Газораспределительные сети с. Мукучи, Газораспределительные сети с. Мастах, Газораспределительные сети с. Багадя, Газораспределительные сети с. Арылах;
6) Газораспределительные сети с. Намцы, Газораспределительные сети с. Хамагатта, Газораспределительные сети с. Партизан, Газораспределительные сети с. Кысыл-Сыр, Газораспределительные сети с. Аппаны, Газораспределительные сети с. Графский Берег, Газораспределительные сети с. Едейцы, Газораспределительные сети с. Искра, Газораспределительные сети с. Красная деревня, Газораспределительные сети с. Никольцы; 
7) Газораспределительные сети с. Бетюнцы, Газораспределительные сети с. Модутцы;
8) Газораспределительные сети с. Столбы, Газораспределительные сети с. Маймага, Газораспределительные сети с. Булуус;
9) Газораспределительные сети с. Ситте;
10) Газораспределительные сети с. Салбанцы;
11) Газораспределительные сети с. Тастах;
12) Газораспределительные сети с. Хатассы, Газораспределительные сети с. Владимировка, Газораспределительные сети с. Ст.Табага, Газораспределительные сети район ВШМ;
13) Газораспределительные сети г. Покровск, Газораспределительные сети п. Мохсоголлох, Газораспределительные сети п. В.Бестях, Газораспределительные сети с. Немюгюнцы;
14) Газораспределительные сети с. Октемцы, Газораспределительные сети с. Техтюр, Газораспределительные сети  с. Улах-Ан;
15) Газораспределительные сети с.Улахан-Ан;
16) Газораспределительные сети с. Булгунняхтах;
17) Газораспределительные сети  г. Вилюйск;
18) Газораспределительные сети п. Кысыл-Сыр;
19) Газораспределительные сети с. Сосновка,  Газораспределительные сети с. Чинеке;
20) Газораспределительные сети с. Екюндю;
21) Газораспределительные сети с. Бетюнг;
22) Газораспределительные сети с. Тасагар;
23) Газораспределительные сети с. Хампа;
24) Газораспределительные сети с. Тымпы; 
25) Газораспределительные сети с. Чай;
26) Газораспределительные сети с. Сыдыбыл; Газораспределительные сети с. Кеданда;
27) Газораспределительные сети с. Усун;
28) Газораспределительные сети с. Тербяс;
29) Газораспределительные сети с. Кюбяинде;
30) Газораспределительные сети с. Бясь-Кюель;
31) Газораспределительные сети с. Кюерелях;
32) Газораспределительные сети с. Кобяй;
33) Газораспределительные сети с. Аргас;
34) Газораспределительные сети с. Тыайа;
35) Газораспределительные сети с.Чагда;
36) Газораспределительные сети с. Арыктаах;
37) Газораспределительные сети с.Люксюгун;
38) Газораспределительные сети г. Ленск.</v>
      </c>
      <c r="C12" s="134" t="str">
        <f>январь!C12</f>
        <v>1) Выход из ГРС1, ГРС2 г.Якутска, и Пригороды;
2) АГРС с. Верхневилюйск, АГРС с. Хомустах, АГРС с. с.Тамалакан, АГРС с. Кюль, АГРС с. Верхневилюйск;
3) АГРС "Майя";
4) АГРС "Павловск","Хаптагай","Табага","Н-Бестях","Тюнгюлю";
5) АГРС с. Мукучи, ГРС с. Мастах, АГРС с. Арылах;
6) АГРС с. Намцы;
7) АГРС с. Бетюнцы;
8) АГРС с.Столбы;
9) АГРС с.Ситте;
10) АГРС с.Салбанцы;
11) АГРС с.Тастах;
12) АГРС "Хатассы";
13) АГРС "Покровск";
14) АГРС с.Октемцы;
15) АГРС с.Улахан-Ан;
16) АГРС с.Булгунняхтах;
17) АГРС Вилюйск;
18)АГРС Кысыл-Сыр;
19) АГРС Чинеке;
20) АГРС Екюндю;
21) АГРС Екюндю;
22) АГРС Тасагар;
23) АГРС Хампа;
24) АГРС Тымпы;
25) АГРС Чай;
26) АГРС Сыдыбыл;
27) АГРС Усун;
28) АГРС Тербяс;
29) АГРС Кюбяинде;
30) АГРС с.Бясь-Кюель;
31) АГРС с.Кюерелях;
32) АГРС с.Кобяй;
33) АГРС Берге;
34) АГРС с.Тыайа;
35) АГРС с.Чагда;
36) АГРС с.Арыктаах;
37) АГРС с.Люксюгун;
38) АГРС г. Ленск.</v>
      </c>
      <c r="D12" s="134" t="str">
        <f>январь!D12</f>
        <v>1) г.Якутск и пригород: с. Марха,  с.Маган,  с.Жатай,  с.Кангалассы,  с.Капитоновка,  с.Тулагино, с.Сырдах, с.Кильдямцы;
2) с. Верхневилюйск, с. Хомустах,  с. Оросу, с.Тамалакан, с. Кюль,  с. Харыялах;
3) с. Майя, с. Петровка, с. Чуйя;
4) с.Табага, с.Павловск, с.Хаптагай, п.Н-Бестях,  с.Тюнгюлю, с.Тумул;
5) с. Мукучи, с. Мастах, с. Багадя, с. Арылах;
6) с. Намцы, с. Хамагатта, с. Партизан, с. Кысыл-Сыр, с. Аппаны, с. Графский Берег, с. Едейцы, с. Искра, с. Красная деревня, с. Никольцы;
7) Бетюнцы,с. Модутцы;
8) с.Столбы, с. Маймага, с. Булуус;
9) с.Ситте;
10) с. Салбанцы;
11) с. Тастах;
12) с. Хатассы, с. Владимировка, с. Ст.Табага, Высшая школа музыки;
13) г. Покровск,  п. Мохсоголлох,  п. В.Бестях,  с. Немюгюнцы;
14) с. Октемцы, с. Техтюр, с. Улах-Ан;
15) с.Улахан-Ан;
16) с. Булгунняхтах;
17) г. Вилюйск;
18) п. Кысыл-Сыр;
19) с. Сосновка, с. Чинеке;
20) с. Екюндю;
21) с. Бетюнг;
22) с. Тасагар;
23) с. Хампа;
24) с. Тымпы;
25) с. Чай;
26) с. Сыдыбыл; с. Кеданда;
27) с. Усун;
28) с. Тербяс;
29) с. Кюбяинде;
30) с. Бясь-Кюель;
31) с. Кюерелях;
32) с. Кобяй;
33) с. Аргас;
34) с. Тыайа;
35) с .Чагда;
36) с Арыктаах;
37) с Люксюгун;
38) г.Ленск</v>
      </c>
      <c r="E12" s="19" t="s">
        <v>21</v>
      </c>
      <c r="F12" s="21" t="s">
        <v>549</v>
      </c>
      <c r="G12" s="21">
        <f>SUM(I12:J12)</f>
        <v>604192.2</v>
      </c>
      <c r="H12" s="30" t="s">
        <v>219</v>
      </c>
      <c r="J12" s="128">
        <v>604192.2</v>
      </c>
    </row>
    <row r="13" spans="1:10" ht="108.75" customHeight="1">
      <c r="A13" s="13" t="s">
        <v>28</v>
      </c>
      <c r="B13" s="137"/>
      <c r="C13" s="137"/>
      <c r="D13" s="137"/>
      <c r="E13" s="3" t="s">
        <v>23</v>
      </c>
      <c r="F13" s="21" t="s">
        <v>550</v>
      </c>
      <c r="G13" s="21">
        <f aca="true" t="shared" si="0" ref="G13:G19">SUM(I13:J13)</f>
        <v>86218.12</v>
      </c>
      <c r="H13" s="30" t="s">
        <v>219</v>
      </c>
      <c r="J13" s="128">
        <v>86218.12</v>
      </c>
    </row>
    <row r="14" spans="1:10" ht="108.75" customHeight="1">
      <c r="A14" s="13" t="s">
        <v>29</v>
      </c>
      <c r="B14" s="137"/>
      <c r="C14" s="137"/>
      <c r="D14" s="137"/>
      <c r="E14" s="19" t="s">
        <v>24</v>
      </c>
      <c r="F14" s="21" t="s">
        <v>554</v>
      </c>
      <c r="G14" s="21">
        <f t="shared" si="0"/>
        <v>2372888.174</v>
      </c>
      <c r="H14" s="30" t="s">
        <v>229</v>
      </c>
      <c r="I14" s="128">
        <f>сводка!H132+сводка!H156</f>
        <v>2279077.034</v>
      </c>
      <c r="J14" s="128">
        <v>93811.14</v>
      </c>
    </row>
    <row r="15" spans="1:10" ht="108.75" customHeight="1">
      <c r="A15" s="13" t="s">
        <v>30</v>
      </c>
      <c r="B15" s="137"/>
      <c r="C15" s="137"/>
      <c r="D15" s="137"/>
      <c r="E15" s="1" t="s">
        <v>22</v>
      </c>
      <c r="F15" s="30" t="s">
        <v>555</v>
      </c>
      <c r="G15" s="21">
        <f t="shared" si="0"/>
        <v>32272459.36462401</v>
      </c>
      <c r="H15" s="30" t="s">
        <v>553</v>
      </c>
      <c r="I15" s="128">
        <f>сводка!H142+сводка!H143</f>
        <v>31970195.52462401</v>
      </c>
      <c r="J15" s="128">
        <v>302263.84</v>
      </c>
    </row>
    <row r="16" spans="1:10" ht="108.75" customHeight="1">
      <c r="A16" s="13" t="s">
        <v>31</v>
      </c>
      <c r="B16" s="137"/>
      <c r="C16" s="137"/>
      <c r="D16" s="137"/>
      <c r="E16" s="1" t="s">
        <v>20</v>
      </c>
      <c r="F16" s="21" t="s">
        <v>551</v>
      </c>
      <c r="G16" s="21">
        <f t="shared" si="0"/>
        <v>164607.54</v>
      </c>
      <c r="H16" s="30" t="s">
        <v>219</v>
      </c>
      <c r="J16" s="128">
        <v>164607.54</v>
      </c>
    </row>
    <row r="17" spans="1:10" ht="108.75" customHeight="1">
      <c r="A17" s="13" t="s">
        <v>32</v>
      </c>
      <c r="B17" s="137"/>
      <c r="C17" s="137"/>
      <c r="D17" s="137"/>
      <c r="E17" s="1" t="s">
        <v>19</v>
      </c>
      <c r="F17" s="21" t="s">
        <v>536</v>
      </c>
      <c r="G17" s="21">
        <f t="shared" si="0"/>
        <v>14165356.3866</v>
      </c>
      <c r="H17" s="30" t="s">
        <v>11</v>
      </c>
      <c r="I17" s="128">
        <f>сводка!H146+сводка!H147+сводка!H152</f>
        <v>14165356.3866</v>
      </c>
      <c r="J17" s="128" t="s">
        <v>337</v>
      </c>
    </row>
    <row r="18" spans="1:10" ht="108.75" customHeight="1">
      <c r="A18" s="13" t="s">
        <v>34</v>
      </c>
      <c r="B18" s="137"/>
      <c r="C18" s="137"/>
      <c r="D18" s="137"/>
      <c r="E18" s="19" t="s">
        <v>33</v>
      </c>
      <c r="F18" s="21" t="s">
        <v>552</v>
      </c>
      <c r="G18" s="21">
        <f t="shared" si="0"/>
        <v>239868.21</v>
      </c>
      <c r="H18" s="30" t="s">
        <v>219</v>
      </c>
      <c r="J18" s="128">
        <v>239868.21</v>
      </c>
    </row>
    <row r="19" spans="1:10" ht="108.75" customHeight="1">
      <c r="A19" s="13" t="s">
        <v>36</v>
      </c>
      <c r="B19" s="138"/>
      <c r="C19" s="138"/>
      <c r="D19" s="138"/>
      <c r="E19" s="1" t="s">
        <v>35</v>
      </c>
      <c r="F19" s="21">
        <v>0</v>
      </c>
      <c r="G19" s="21">
        <f t="shared" si="0"/>
        <v>0</v>
      </c>
      <c r="H19" s="30">
        <v>0</v>
      </c>
      <c r="J19" s="128" t="s">
        <v>337</v>
      </c>
    </row>
    <row r="20" spans="1:10" ht="12.75">
      <c r="A20" s="4"/>
      <c r="B20" s="5"/>
      <c r="C20" s="5"/>
      <c r="D20" s="5"/>
      <c r="E20" s="2"/>
      <c r="F20" s="4"/>
      <c r="G20" s="23">
        <f>SUM(G12:G19)</f>
        <v>49905589.995224014</v>
      </c>
      <c r="H20" s="2"/>
      <c r="I20" s="128">
        <f>SUM(I12:I19)</f>
        <v>48414628.94522401</v>
      </c>
      <c r="J20" s="128">
        <f>SUM(J12:J19)</f>
        <v>1490961.05</v>
      </c>
    </row>
  </sheetData>
  <sheetProtection/>
  <mergeCells count="6">
    <mergeCell ref="A6:H6"/>
    <mergeCell ref="A7:H7"/>
    <mergeCell ref="A8:H8"/>
    <mergeCell ref="B12:B19"/>
    <mergeCell ref="C12:C19"/>
    <mergeCell ref="D12:D19"/>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H27"/>
  <sheetViews>
    <sheetView zoomScalePageLayoutView="0" workbookViewId="0" topLeftCell="A1">
      <selection activeCell="A7" sqref="A7:H7"/>
    </sheetView>
  </sheetViews>
  <sheetFormatPr defaultColWidth="9.00390625" defaultRowHeight="12.75"/>
  <cols>
    <col min="1" max="1" width="8.25390625" style="0" customWidth="1"/>
    <col min="2" max="2" width="51.125" style="0" customWidth="1"/>
    <col min="3" max="4" width="40.00390625" style="0" customWidth="1"/>
    <col min="5" max="5" width="32.625" style="0" customWidth="1"/>
    <col min="6" max="6" width="21.625" style="33" customWidth="1"/>
    <col min="7" max="7" width="21.625" style="0" customWidth="1"/>
    <col min="8" max="8" width="21.625" style="33" customWidth="1"/>
  </cols>
  <sheetData>
    <row r="1" spans="1:8" ht="12.75">
      <c r="A1" s="4"/>
      <c r="B1" s="5"/>
      <c r="C1" s="5"/>
      <c r="D1" s="5"/>
      <c r="E1" s="2"/>
      <c r="F1" s="31"/>
      <c r="G1" s="6"/>
      <c r="H1" s="20" t="s">
        <v>3</v>
      </c>
    </row>
    <row r="2" spans="1:8" ht="12.75">
      <c r="A2" s="4"/>
      <c r="B2" s="5"/>
      <c r="C2" s="5"/>
      <c r="D2" s="5"/>
      <c r="E2" s="2"/>
      <c r="F2" s="31"/>
      <c r="G2" s="6"/>
      <c r="H2" s="20" t="s">
        <v>1</v>
      </c>
    </row>
    <row r="3" spans="1:8" ht="12.75">
      <c r="A3" s="4"/>
      <c r="B3" s="5"/>
      <c r="C3" s="5"/>
      <c r="D3" s="5"/>
      <c r="E3" s="2"/>
      <c r="F3" s="31"/>
      <c r="G3" s="6"/>
      <c r="H3" s="20" t="s">
        <v>2</v>
      </c>
    </row>
    <row r="4" spans="1:8" ht="12.75">
      <c r="A4" s="4"/>
      <c r="B4" s="5"/>
      <c r="C4" s="5"/>
      <c r="D4" s="5"/>
      <c r="E4" s="2"/>
      <c r="F4" s="31"/>
      <c r="G4" s="6"/>
      <c r="H4" s="2"/>
    </row>
    <row r="5" spans="1:8" ht="12.75">
      <c r="A5" s="4"/>
      <c r="B5" s="5"/>
      <c r="C5" s="5"/>
      <c r="D5" s="5"/>
      <c r="E5" s="2"/>
      <c r="F5" s="31"/>
      <c r="G5" s="6"/>
      <c r="H5" s="2"/>
    </row>
    <row r="6" spans="1:8" ht="15.75">
      <c r="A6" s="133" t="s">
        <v>4</v>
      </c>
      <c r="B6" s="133"/>
      <c r="C6" s="133"/>
      <c r="D6" s="133"/>
      <c r="E6" s="133"/>
      <c r="F6" s="133"/>
      <c r="G6" s="133"/>
      <c r="H6" s="133"/>
    </row>
    <row r="7" spans="1:8" ht="15.75">
      <c r="A7" s="133" t="s">
        <v>590</v>
      </c>
      <c r="B7" s="133"/>
      <c r="C7" s="133"/>
      <c r="D7" s="133"/>
      <c r="E7" s="133"/>
      <c r="F7" s="133"/>
      <c r="G7" s="133"/>
      <c r="H7" s="133"/>
    </row>
    <row r="8" spans="1:8" ht="15.75">
      <c r="A8" s="133"/>
      <c r="B8" s="133"/>
      <c r="C8" s="133"/>
      <c r="D8" s="133"/>
      <c r="E8" s="133"/>
      <c r="F8" s="133"/>
      <c r="G8" s="133"/>
      <c r="H8" s="133"/>
    </row>
    <row r="9" spans="1:8" ht="12.75">
      <c r="A9" s="4"/>
      <c r="B9" s="5"/>
      <c r="C9" s="5"/>
      <c r="D9" s="5"/>
      <c r="E9" s="2"/>
      <c r="F9" s="31"/>
      <c r="G9" s="6"/>
      <c r="H9" s="2"/>
    </row>
    <row r="10" spans="1:8" s="25" customFormat="1" ht="127.5">
      <c r="A10" s="24" t="s">
        <v>0</v>
      </c>
      <c r="B10" s="24" t="s">
        <v>7</v>
      </c>
      <c r="C10" s="24" t="s">
        <v>25</v>
      </c>
      <c r="D10" s="24" t="s">
        <v>26</v>
      </c>
      <c r="E10" s="24" t="s">
        <v>14</v>
      </c>
      <c r="F10" s="24" t="s">
        <v>13</v>
      </c>
      <c r="G10" s="22" t="s">
        <v>27</v>
      </c>
      <c r="H10" s="24" t="s">
        <v>9</v>
      </c>
    </row>
    <row r="11" spans="1:8" ht="12.75">
      <c r="A11" s="11">
        <v>1</v>
      </c>
      <c r="B11" s="11">
        <v>2</v>
      </c>
      <c r="C11" s="11">
        <v>3</v>
      </c>
      <c r="D11" s="11">
        <v>4</v>
      </c>
      <c r="E11" s="8">
        <v>5</v>
      </c>
      <c r="F11" s="8">
        <v>6</v>
      </c>
      <c r="G11" s="11">
        <v>7</v>
      </c>
      <c r="H11" s="8">
        <v>8</v>
      </c>
    </row>
    <row r="12" spans="1:8" ht="124.5" customHeight="1">
      <c r="A12" s="13" t="s">
        <v>12</v>
      </c>
      <c r="B12" s="134" t="str">
        <f>январь!B12</f>
        <v>1) Газораспределительные сети г.Якутска и пригородов: Газораспределительные сети с. Марха, Газораспределительные сети с.Маган, Газораспределительные сети с.Жатай, Газораспределительные сети с.Кангалассы, Газораспределительные сети с.Капитоновка, Газораспределительные сети с.Тулагино, с.Сырдах, Газораспределительные сети с.Кильдямцы.
2) Газораспределительные сети с. Верхневилюйск, Газораспределительные сети с. Хомустах, Газораспределительные сети с. Оросу, Газораспределительные сети с. с.Тамалакан, Газораспределительные сети с. Кюль, Газораспределительные сети с. Харыялах;
3) Газораспределительные сети с. Майя, Газораспределительные сети с. Петровка, Газораспределительные сети  с. Чуйя;
4) Газораспределительные сети  с. Табага, Газораспределительные сети  с. Павловск, Газораспределительные сети  с. Хаптагай, Газораспределительные сети  п. Н-Бестях, Газораспределительные сети  с. Тюнгюлю, Газораспределительные сети  с. Тумул; 
5) Газораспределительные сети с. Мукучи, Газораспределительные сети с. Мастах, Газораспределительные сети с. Багадя, Газораспределительные сети с. Арылах;
6) Газораспределительные сети с. Намцы, Газораспределительные сети с. Хамагатта, Газораспределительные сети с. Партизан, Газораспределительные сети с. Кысыл-Сыр, Газораспределительные сети с. Аппаны, Газораспределительные сети с. Графский Берег, Газораспределительные сети с. Едейцы, Газораспределительные сети с. Искра, Газораспределительные сети с. Красная деревня, Газораспределительные сети с. Никольцы; 
7) Газораспределительные сети с. Бетюнцы, Газораспределительные сети с. Модутцы;
8) Газораспределительные сети с. Столбы, Газораспределительные сети с. Маймага, Газораспределительные сети с. Булуус;
9) Газораспределительные сети с. Ситте;
10) Газораспределительные сети с. Салбанцы;
11) Газораспределительные сети с. Тастах;
12) Газораспределительные сети с. Хатассы, Газораспределительные сети с. Владимировка, Газораспределительные сети с. Ст.Табага, Газораспределительные сети район ВШМ;
13) Газораспределительные сети г. Покровск, Газораспределительные сети п. Мохсоголлох, Газораспределительные сети п. В.Бестях, Газораспределительные сети с. Немюгюнцы;
14) Газораспределительные сети с. Октемцы, Газораспределительные сети с. Техтюр, Газораспределительные сети  с. Улах-Ан;
15) Газораспределительные сети с.Улахан-Ан;
16) Газораспределительные сети с. Булгунняхтах;
17) Газораспределительные сети  г. Вилюйск;
18) Газораспределительные сети п. Кысыл-Сыр;
19) Газораспределительные сети с. Сосновка,  Газораспределительные сети с. Чинеке;
20) Газораспределительные сети с. Екюндю;
21) Газораспределительные сети с. Бетюнг;
22) Газораспределительные сети с. Тасагар;
23) Газораспределительные сети с. Хампа;
24) Газораспределительные сети с. Тымпы; 
25) Газораспределительные сети с. Чай;
26) Газораспределительные сети с. Сыдыбыл; Газораспределительные сети с. Кеданда;
27) Газораспределительные сети с. Усун;
28) Газораспределительные сети с. Тербяс;
29) Газораспределительные сети с. Кюбяинде;
30) Газораспределительные сети с. Бясь-Кюель;
31) Газораспределительные сети с. Кюерелях;
32) Газораспределительные сети с. Кобяй;
33) Газораспределительные сети с. Аргас;
34) Газораспределительные сети с. Тыайа;
35) Газораспределительные сети с.Чагда;
36) Газораспределительные сети с. Арыктаах;
37) Газораспределительные сети с.Люксюгун;
38) Газораспределительные сети г. Ленск.</v>
      </c>
      <c r="C12" s="134" t="str">
        <f>январь!C12</f>
        <v>1) Выход из ГРС1, ГРС2 г.Якутска, и Пригороды;
2) АГРС с. Верхневилюйск, АГРС с. Хомустах, АГРС с. с.Тамалакан, АГРС с. Кюль, АГРС с. Верхневилюйск;
3) АГРС "Майя";
4) АГРС "Павловск","Хаптагай","Табага","Н-Бестях","Тюнгюлю";
5) АГРС с. Мукучи, ГРС с. Мастах, АГРС с. Арылах;
6) АГРС с. Намцы;
7) АГРС с. Бетюнцы;
8) АГРС с.Столбы;
9) АГРС с.Ситте;
10) АГРС с.Салбанцы;
11) АГРС с.Тастах;
12) АГРС "Хатассы";
13) АГРС "Покровск";
14) АГРС с.Октемцы;
15) АГРС с.Улахан-Ан;
16) АГРС с.Булгунняхтах;
17) АГРС Вилюйск;
18)АГРС Кысыл-Сыр;
19) АГРС Чинеке;
20) АГРС Екюндю;
21) АГРС Екюндю;
22) АГРС Тасагар;
23) АГРС Хампа;
24) АГРС Тымпы;
25) АГРС Чай;
26) АГРС Сыдыбыл;
27) АГРС Усун;
28) АГРС Тербяс;
29) АГРС Кюбяинде;
30) АГРС с.Бясь-Кюель;
31) АГРС с.Кюерелях;
32) АГРС с.Кобяй;
33) АГРС Берге;
34) АГРС с.Тыайа;
35) АГРС с.Чагда;
36) АГРС с.Арыктаах;
37) АГРС с.Люксюгун;
38) АГРС г. Ленск.</v>
      </c>
      <c r="D12" s="134" t="str">
        <f>январь!D12</f>
        <v>1) г.Якутск и пригород: с. Марха,  с.Маган,  с.Жатай,  с.Кангалассы,  с.Капитоновка,  с.Тулагино, с.Сырдах, с.Кильдямцы;
2) с. Верхневилюйск, с. Хомустах,  с. Оросу, с.Тамалакан, с. Кюль,  с. Харыялах;
3) с. Майя, с. Петровка, с. Чуйя;
4) с.Табага, с.Павловск, с.Хаптагай, п.Н-Бестях,  с.Тюнгюлю, с.Тумул;
5) с. Мукучи, с. Мастах, с. Багадя, с. Арылах;
6) с. Намцы, с. Хамагатта, с. Партизан, с. Кысыл-Сыр, с. Аппаны, с. Графский Берег, с. Едейцы, с. Искра, с. Красная деревня, с. Никольцы;
7) Бетюнцы,с. Модутцы;
8) с.Столбы, с. Маймага, с. Булуус;
9) с.Ситте;
10) с. Салбанцы;
11) с. Тастах;
12) с. Хатассы, с. Владимировка, с. Ст.Табага, Высшая школа музыки;
13) г. Покровск,  п. Мохсоголлох,  п. В.Бестях,  с. Немюгюнцы;
14) с. Октемцы, с. Техтюр, с. Улах-Ан;
15) с.Улахан-Ан;
16) с. Булгунняхтах;
17) г. Вилюйск;
18) п. Кысыл-Сыр;
19) с. Сосновка, с. Чинеке;
20) с. Екюндю;
21) с. Бетюнг;
22) с. Тасагар;
23) с. Хампа;
24) с. Тымпы;
25) с. Чай;
26) с. Сыдыбыл; с. Кеданда;
27) с. Усун;
28) с. Тербяс;
29) с. Кюбяинде;
30) с. Бясь-Кюель;
31) с. Кюерелях;
32) с. Кобяй;
33) с. Аргас;
34) с. Тыайа;
35) с .Чагда;
36) с Арыктаах;
37) с Люксюгун;
38) г.Ленск</v>
      </c>
      <c r="E12" s="19" t="s">
        <v>21</v>
      </c>
      <c r="F12" s="30" t="s">
        <v>557</v>
      </c>
      <c r="G12" s="21">
        <f>октябрь!G12+ноябрь!G12+декабрь!G12</f>
        <v>3454277.9299999997</v>
      </c>
      <c r="H12" s="30" t="s">
        <v>556</v>
      </c>
    </row>
    <row r="13" spans="1:8" ht="124.5" customHeight="1">
      <c r="A13" s="13" t="s">
        <v>28</v>
      </c>
      <c r="B13" s="137"/>
      <c r="C13" s="137"/>
      <c r="D13" s="137"/>
      <c r="E13" s="3" t="s">
        <v>23</v>
      </c>
      <c r="F13" s="30" t="s">
        <v>558</v>
      </c>
      <c r="G13" s="21">
        <f>октябрь!G13+ноябрь!G13+декабрь!G13</f>
        <v>86418.12</v>
      </c>
      <c r="H13" s="30" t="s">
        <v>345</v>
      </c>
    </row>
    <row r="14" spans="1:8" ht="124.5" customHeight="1">
      <c r="A14" s="13" t="s">
        <v>29</v>
      </c>
      <c r="B14" s="137"/>
      <c r="C14" s="137"/>
      <c r="D14" s="137"/>
      <c r="E14" s="19" t="s">
        <v>24</v>
      </c>
      <c r="F14" s="30" t="s">
        <v>559</v>
      </c>
      <c r="G14" s="21">
        <f>октябрь!G14+ноябрь!G14+декабрь!G14</f>
        <v>2666431.614</v>
      </c>
      <c r="H14" s="30" t="s">
        <v>556</v>
      </c>
    </row>
    <row r="15" spans="1:8" ht="124.5" customHeight="1">
      <c r="A15" s="13" t="s">
        <v>30</v>
      </c>
      <c r="B15" s="137"/>
      <c r="C15" s="137"/>
      <c r="D15" s="137"/>
      <c r="E15" s="1" t="s">
        <v>22</v>
      </c>
      <c r="F15" s="30" t="s">
        <v>561</v>
      </c>
      <c r="G15" s="21">
        <f>октябрь!G15+ноябрь!G15+декабрь!G15</f>
        <v>33811509.97462401</v>
      </c>
      <c r="H15" s="30" t="s">
        <v>560</v>
      </c>
    </row>
    <row r="16" spans="1:8" ht="124.5" customHeight="1">
      <c r="A16" s="13" t="s">
        <v>31</v>
      </c>
      <c r="B16" s="137"/>
      <c r="C16" s="137"/>
      <c r="D16" s="137"/>
      <c r="E16" s="1" t="s">
        <v>20</v>
      </c>
      <c r="F16" s="30" t="s">
        <v>562</v>
      </c>
      <c r="G16" s="21">
        <f>октябрь!G16+ноябрь!G16+декабрь!G16</f>
        <v>255116.47000000003</v>
      </c>
      <c r="H16" s="30" t="s">
        <v>345</v>
      </c>
    </row>
    <row r="17" spans="1:8" ht="124.5" customHeight="1">
      <c r="A17" s="13" t="s">
        <v>32</v>
      </c>
      <c r="B17" s="137"/>
      <c r="C17" s="137"/>
      <c r="D17" s="137"/>
      <c r="E17" s="1" t="s">
        <v>19</v>
      </c>
      <c r="F17" s="30" t="s">
        <v>536</v>
      </c>
      <c r="G17" s="21">
        <f>октябрь!G17+ноябрь!G17+декабрь!G17</f>
        <v>14165356.3866</v>
      </c>
      <c r="H17" s="30" t="s">
        <v>11</v>
      </c>
    </row>
    <row r="18" spans="1:8" ht="124.5" customHeight="1">
      <c r="A18" s="13" t="s">
        <v>34</v>
      </c>
      <c r="B18" s="137"/>
      <c r="C18" s="137"/>
      <c r="D18" s="137"/>
      <c r="E18" s="19" t="s">
        <v>33</v>
      </c>
      <c r="F18" s="30" t="s">
        <v>563</v>
      </c>
      <c r="G18" s="21">
        <f>октябрь!G18+ноябрь!G18+декабрь!G18</f>
        <v>641956.94</v>
      </c>
      <c r="H18" s="30" t="s">
        <v>345</v>
      </c>
    </row>
    <row r="19" spans="1:8" ht="164.25" customHeight="1">
      <c r="A19" s="13" t="s">
        <v>36</v>
      </c>
      <c r="B19" s="138"/>
      <c r="C19" s="138"/>
      <c r="D19" s="138"/>
      <c r="E19" s="1" t="s">
        <v>35</v>
      </c>
      <c r="F19" s="30" t="s">
        <v>337</v>
      </c>
      <c r="G19" s="21">
        <f>октябрь!G19+ноябрь!G19+декабрь!G19</f>
        <v>0</v>
      </c>
      <c r="H19" s="30" t="s">
        <v>337</v>
      </c>
    </row>
    <row r="20" spans="1:8" ht="12.75">
      <c r="A20" s="4"/>
      <c r="B20" s="5"/>
      <c r="C20" s="5"/>
      <c r="D20" s="5"/>
      <c r="E20" s="2"/>
      <c r="F20" s="31"/>
      <c r="G20" s="23">
        <f>SUM(G12:G19)</f>
        <v>55081067.435224004</v>
      </c>
      <c r="H20" s="2"/>
    </row>
    <row r="23" ht="12.75">
      <c r="G23" s="26"/>
    </row>
    <row r="24" ht="12.75">
      <c r="G24" s="26"/>
    </row>
    <row r="25" ht="12.75">
      <c r="E25" t="s">
        <v>537</v>
      </c>
    </row>
    <row r="27" ht="12.75">
      <c r="G27" s="34">
        <f>G20-сводка!Q164</f>
        <v>0</v>
      </c>
    </row>
  </sheetData>
  <sheetProtection/>
  <mergeCells count="6">
    <mergeCell ref="A6:H6"/>
    <mergeCell ref="A7:H7"/>
    <mergeCell ref="A8:H8"/>
    <mergeCell ref="B12:B19"/>
    <mergeCell ref="C12:C19"/>
    <mergeCell ref="D12:D19"/>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K24"/>
  <sheetViews>
    <sheetView tabSelected="1" zoomScalePageLayoutView="0" workbookViewId="0" topLeftCell="A1">
      <selection activeCell="I13" sqref="I13"/>
    </sheetView>
  </sheetViews>
  <sheetFormatPr defaultColWidth="9.00390625" defaultRowHeight="12.75"/>
  <cols>
    <col min="1" max="1" width="8.25390625" style="0" customWidth="1"/>
    <col min="2" max="2" width="59.25390625" style="35" customWidth="1"/>
    <col min="3" max="4" width="40.125" style="35" customWidth="1"/>
    <col min="5" max="5" width="32.625" style="0" customWidth="1"/>
    <col min="6" max="6" width="21.625" style="33" customWidth="1"/>
    <col min="7" max="7" width="21.625" style="0" customWidth="1"/>
    <col min="8" max="8" width="21.625" style="33" customWidth="1"/>
    <col min="9" max="9" width="18.625" style="33" customWidth="1"/>
    <col min="10" max="11" width="9.125" style="33" customWidth="1"/>
  </cols>
  <sheetData>
    <row r="1" spans="1:8" ht="12.75">
      <c r="A1" s="4"/>
      <c r="B1" s="5"/>
      <c r="C1" s="5"/>
      <c r="D1" s="5"/>
      <c r="E1" s="2"/>
      <c r="F1" s="31"/>
      <c r="G1" s="6"/>
      <c r="H1" s="20" t="s">
        <v>3</v>
      </c>
    </row>
    <row r="2" spans="1:8" ht="12.75">
      <c r="A2" s="4"/>
      <c r="B2" s="5"/>
      <c r="C2" s="5"/>
      <c r="D2" s="5"/>
      <c r="E2" s="2"/>
      <c r="F2" s="31"/>
      <c r="G2" s="6"/>
      <c r="H2" s="20" t="s">
        <v>1</v>
      </c>
    </row>
    <row r="3" spans="1:8" ht="12.75">
      <c r="A3" s="4"/>
      <c r="B3" s="5"/>
      <c r="C3" s="5"/>
      <c r="D3" s="5"/>
      <c r="E3" s="2"/>
      <c r="F3" s="31"/>
      <c r="G3" s="6"/>
      <c r="H3" s="20" t="s">
        <v>2</v>
      </c>
    </row>
    <row r="4" spans="1:8" ht="12.75">
      <c r="A4" s="4"/>
      <c r="B4" s="5"/>
      <c r="C4" s="5"/>
      <c r="D4" s="5"/>
      <c r="E4" s="2"/>
      <c r="F4" s="31"/>
      <c r="G4" s="6"/>
      <c r="H4" s="2"/>
    </row>
    <row r="5" spans="1:8" ht="12.75">
      <c r="A5" s="4"/>
      <c r="B5" s="5"/>
      <c r="C5" s="5"/>
      <c r="D5" s="5"/>
      <c r="E5" s="2"/>
      <c r="F5" s="31"/>
      <c r="G5" s="6"/>
      <c r="H5" s="2"/>
    </row>
    <row r="6" spans="1:8" ht="15.75">
      <c r="A6" s="133" t="s">
        <v>4</v>
      </c>
      <c r="B6" s="133"/>
      <c r="C6" s="133"/>
      <c r="D6" s="133"/>
      <c r="E6" s="133"/>
      <c r="F6" s="133"/>
      <c r="G6" s="133"/>
      <c r="H6" s="133"/>
    </row>
    <row r="7" spans="1:8" ht="15.75">
      <c r="A7" s="133" t="s">
        <v>574</v>
      </c>
      <c r="B7" s="133"/>
      <c r="C7" s="133"/>
      <c r="D7" s="133"/>
      <c r="E7" s="133"/>
      <c r="F7" s="133"/>
      <c r="G7" s="133"/>
      <c r="H7" s="133"/>
    </row>
    <row r="8" spans="1:8" ht="15.75">
      <c r="A8" s="133"/>
      <c r="B8" s="133"/>
      <c r="C8" s="133"/>
      <c r="D8" s="133"/>
      <c r="E8" s="133"/>
      <c r="F8" s="133"/>
      <c r="G8" s="133"/>
      <c r="H8" s="133"/>
    </row>
    <row r="9" spans="1:8" ht="12.75">
      <c r="A9" s="4"/>
      <c r="B9" s="5"/>
      <c r="C9" s="5"/>
      <c r="D9" s="5"/>
      <c r="E9" s="2"/>
      <c r="F9" s="31"/>
      <c r="G9" s="6"/>
      <c r="H9" s="2"/>
    </row>
    <row r="10" spans="1:11" s="25" customFormat="1" ht="127.5">
      <c r="A10" s="24" t="s">
        <v>0</v>
      </c>
      <c r="B10" s="24" t="s">
        <v>7</v>
      </c>
      <c r="C10" s="24" t="s">
        <v>25</v>
      </c>
      <c r="D10" s="24" t="s">
        <v>26</v>
      </c>
      <c r="E10" s="24" t="s">
        <v>14</v>
      </c>
      <c r="F10" s="24" t="s">
        <v>13</v>
      </c>
      <c r="G10" s="22" t="s">
        <v>27</v>
      </c>
      <c r="H10" s="24" t="s">
        <v>9</v>
      </c>
      <c r="I10" s="131"/>
      <c r="J10" s="131"/>
      <c r="K10" s="131"/>
    </row>
    <row r="11" spans="1:8" ht="12.75">
      <c r="A11" s="11">
        <v>1</v>
      </c>
      <c r="B11" s="11">
        <v>2</v>
      </c>
      <c r="C11" s="11">
        <v>3</v>
      </c>
      <c r="D11" s="11">
        <v>4</v>
      </c>
      <c r="E11" s="8">
        <v>5</v>
      </c>
      <c r="F11" s="8">
        <v>6</v>
      </c>
      <c r="G11" s="11">
        <v>7</v>
      </c>
      <c r="H11" s="8">
        <v>8</v>
      </c>
    </row>
    <row r="12" spans="1:8" ht="109.5" customHeight="1">
      <c r="A12" s="13" t="s">
        <v>12</v>
      </c>
      <c r="B12" s="134" t="str">
        <f>январь!B12</f>
        <v>1) Газораспределительные сети г.Якутска и пригородов: Газораспределительные сети с. Марха, Газораспределительные сети с.Маган, Газораспределительные сети с.Жатай, Газораспределительные сети с.Кангалассы, Газораспределительные сети с.Капитоновка, Газораспределительные сети с.Тулагино, с.Сырдах, Газораспределительные сети с.Кильдямцы.
2) Газораспределительные сети с. Верхневилюйск, Газораспределительные сети с. Хомустах, Газораспределительные сети с. Оросу, Газораспределительные сети с. с.Тамалакан, Газораспределительные сети с. Кюль, Газораспределительные сети с. Харыялах;
3) Газораспределительные сети с. Майя, Газораспределительные сети с. Петровка, Газораспределительные сети  с. Чуйя;
4) Газораспределительные сети  с. Табага, Газораспределительные сети  с. Павловск, Газораспределительные сети  с. Хаптагай, Газораспределительные сети  п. Н-Бестях, Газораспределительные сети  с. Тюнгюлю, Газораспределительные сети  с. Тумул; 
5) Газораспределительные сети с. Мукучи, Газораспределительные сети с. Мастах, Газораспределительные сети с. Багадя, Газораспределительные сети с. Арылах;
6) Газораспределительные сети с. Намцы, Газораспределительные сети с. Хамагатта, Газораспределительные сети с. Партизан, Газораспределительные сети с. Кысыл-Сыр, Газораспределительные сети с. Аппаны, Газораспределительные сети с. Графский Берег, Газораспределительные сети с. Едейцы, Газораспределительные сети с. Искра, Газораспределительные сети с. Красная деревня, Газораспределительные сети с. Никольцы; 
7) Газораспределительные сети с. Бетюнцы, Газораспределительные сети с. Модутцы;
8) Газораспределительные сети с. Столбы, Газораспределительные сети с. Маймага, Газораспределительные сети с. Булуус;
9) Газораспределительные сети с. Ситте;
10) Газораспределительные сети с. Салбанцы;
11) Газораспределительные сети с. Тастах;
12) Газораспределительные сети с. Хатассы, Газораспределительные сети с. Владимировка, Газораспределительные сети с. Ст.Табага, Газораспределительные сети район ВШМ;
13) Газораспределительные сети г. Покровск, Газораспределительные сети п. Мохсоголлох, Газораспределительные сети п. В.Бестях, Газораспределительные сети с. Немюгюнцы;
14) Газораспределительные сети с. Октемцы, Газораспределительные сети с. Техтюр, Газораспределительные сети  с. Улах-Ан;
15) Газораспределительные сети с.Улахан-Ан;
16) Газораспределительные сети с. Булгунняхтах;
17) Газораспределительные сети  г. Вилюйск;
18) Газораспределительные сети п. Кысыл-Сыр;
19) Газораспределительные сети с. Сосновка,  Газораспределительные сети с. Чинеке;
20) Газораспределительные сети с. Екюндю;
21) Газораспределительные сети с. Бетюнг;
22) Газораспределительные сети с. Тасагар;
23) Газораспределительные сети с. Хампа;
24) Газораспределительные сети с. Тымпы; 
25) Газораспределительные сети с. Чай;
26) Газораспределительные сети с. Сыдыбыл; Газораспределительные сети с. Кеданда;
27) Газораспределительные сети с. Усун;
28) Газораспределительные сети с. Тербяс;
29) Газораспределительные сети с. Кюбяинде;
30) Газораспределительные сети с. Бясь-Кюель;
31) Газораспределительные сети с. Кюерелях;
32) Газораспределительные сети с. Кобяй;
33) Газораспределительные сети с. Аргас;
34) Газораспределительные сети с. Тыайа;
35) Газораспределительные сети с.Чагда;
36) Газораспределительные сети с. Арыктаах;
37) Газораспределительные сети с.Люксюгун;
38) Газораспределительные сети г. Ленск.</v>
      </c>
      <c r="C12" s="134" t="str">
        <f>январь!C12</f>
        <v>1) Выход из ГРС1, ГРС2 г.Якутска, и Пригороды;
2) АГРС с. Верхневилюйск, АГРС с. Хомустах, АГРС с. с.Тамалакан, АГРС с. Кюль, АГРС с. Верхневилюйск;
3) АГРС "Майя";
4) АГРС "Павловск","Хаптагай","Табага","Н-Бестях","Тюнгюлю";
5) АГРС с. Мукучи, ГРС с. Мастах, АГРС с. Арылах;
6) АГРС с. Намцы;
7) АГРС с. Бетюнцы;
8) АГРС с.Столбы;
9) АГРС с.Ситте;
10) АГРС с.Салбанцы;
11) АГРС с.Тастах;
12) АГРС "Хатассы";
13) АГРС "Покровск";
14) АГРС с.Октемцы;
15) АГРС с.Улахан-Ан;
16) АГРС с.Булгунняхтах;
17) АГРС Вилюйск;
18)АГРС Кысыл-Сыр;
19) АГРС Чинеке;
20) АГРС Екюндю;
21) АГРС Екюндю;
22) АГРС Тасагар;
23) АГРС Хампа;
24) АГРС Тымпы;
25) АГРС Чай;
26) АГРС Сыдыбыл;
27) АГРС Усун;
28) АГРС Тербяс;
29) АГРС Кюбяинде;
30) АГРС с.Бясь-Кюель;
31) АГРС с.Кюерелях;
32) АГРС с.Кобяй;
33) АГРС Берге;
34) АГРС с.Тыайа;
35) АГРС с.Чагда;
36) АГРС с.Арыктаах;
37) АГРС с.Люксюгун;
38) АГРС г. Ленск.</v>
      </c>
      <c r="D12" s="134" t="str">
        <f>январь!D12</f>
        <v>1) г.Якутск и пригород: с. Марха,  с.Маган,  с.Жатай,  с.Кангалассы,  с.Капитоновка,  с.Тулагино, с.Сырдах, с.Кильдямцы;
2) с. Верхневилюйск, с. Хомустах,  с. Оросу, с.Тамалакан, с. Кюль,  с. Харыялах;
3) с. Майя, с. Петровка, с. Чуйя;
4) с.Табага, с.Павловск, с.Хаптагай, п.Н-Бестях,  с.Тюнгюлю, с.Тумул;
5) с. Мукучи, с. Мастах, с. Багадя, с. Арылах;
6) с. Намцы, с. Хамагатта, с. Партизан, с. Кысыл-Сыр, с. Аппаны, с. Графский Берег, с. Едейцы, с. Искра, с. Красная деревня, с. Никольцы;
7) Бетюнцы,с. Модутцы;
8) с.Столбы, с. Маймага, с. Булуус;
9) с.Ситте;
10) с. Салбанцы;
11) с. Тастах;
12) с. Хатассы, с. Владимировка, с. Ст.Табага, Высшая школа музыки;
13) г. Покровск,  п. Мохсоголлох,  п. В.Бестях,  с. Немюгюнцы;
14) с. Октемцы, с. Техтюр, с. Улах-Ан;
15) с.Улахан-Ан;
16) с. Булгунняхтах;
17) г. Вилюйск;
18) п. Кысыл-Сыр;
19) с. Сосновка, с. Чинеке;
20) с. Екюндю;
21) с. Бетюнг;
22) с. Тасагар;
23) с. Хампа;
24) с. Тымпы;
25) с. Чай;
26) с. Сыдыбыл; с. Кеданда;
27) с. Усун;
28) с. Тербяс;
29) с. Кюбяинде;
30) с. Бясь-Кюель;
31) с. Кюерелях;
32) с. Кобяй;
33) с. Аргас;
34) с. Тыайа;
35) с .Чагда;
36) с Арыктаах;
37) с Люксюгун;
38) г.Ленск</v>
      </c>
      <c r="E12" s="19" t="s">
        <v>21</v>
      </c>
      <c r="F12" s="30" t="s">
        <v>565</v>
      </c>
      <c r="G12" s="21">
        <f>'1 квартал'!G12+'2 квартал'!G12+'3 квартал'!G12+'4 квартал'!G12</f>
        <v>18305932.06</v>
      </c>
      <c r="H12" s="30" t="s">
        <v>572</v>
      </c>
    </row>
    <row r="13" spans="1:8" ht="109.5" customHeight="1">
      <c r="A13" s="13" t="s">
        <v>28</v>
      </c>
      <c r="B13" s="137"/>
      <c r="C13" s="137"/>
      <c r="D13" s="137"/>
      <c r="E13" s="3" t="s">
        <v>23</v>
      </c>
      <c r="F13" s="30" t="s">
        <v>564</v>
      </c>
      <c r="G13" s="21">
        <f>'1 квартал'!G13+'2 квартал'!G13+'3 квартал'!G13+'4 квартал'!G13</f>
        <v>1210035.13</v>
      </c>
      <c r="H13" s="30" t="s">
        <v>229</v>
      </c>
    </row>
    <row r="14" spans="1:8" ht="109.5" customHeight="1">
      <c r="A14" s="13" t="s">
        <v>29</v>
      </c>
      <c r="B14" s="137"/>
      <c r="C14" s="137"/>
      <c r="D14" s="137"/>
      <c r="E14" s="19" t="s">
        <v>24</v>
      </c>
      <c r="F14" s="30" t="s">
        <v>566</v>
      </c>
      <c r="G14" s="21">
        <f>'1 квартал'!G14+'2 квартал'!G14+'3 квартал'!G14+'4 квартал'!G14</f>
        <v>17942136.053999998</v>
      </c>
      <c r="H14" s="30" t="s">
        <v>242</v>
      </c>
    </row>
    <row r="15" spans="1:8" ht="146.25" customHeight="1">
      <c r="A15" s="13" t="s">
        <v>30</v>
      </c>
      <c r="B15" s="137"/>
      <c r="C15" s="137"/>
      <c r="D15" s="137"/>
      <c r="E15" s="1" t="s">
        <v>22</v>
      </c>
      <c r="F15" s="132" t="s">
        <v>567</v>
      </c>
      <c r="G15" s="21">
        <f>'1 квартал'!G15+'2 квартал'!G15+'3 квартал'!G15+'4 квартал'!G15</f>
        <v>97842185.961624</v>
      </c>
      <c r="H15" s="30" t="s">
        <v>243</v>
      </c>
    </row>
    <row r="16" spans="1:8" ht="109.5" customHeight="1">
      <c r="A16" s="13" t="s">
        <v>31</v>
      </c>
      <c r="B16" s="137"/>
      <c r="C16" s="137"/>
      <c r="D16" s="137"/>
      <c r="E16" s="1" t="s">
        <v>20</v>
      </c>
      <c r="F16" s="30" t="s">
        <v>568</v>
      </c>
      <c r="G16" s="21">
        <f>'1 квартал'!G16+'2 квартал'!G16+'3 квартал'!G16+'4 квартал'!G16</f>
        <v>3527204.3699999996</v>
      </c>
      <c r="H16" s="30" t="s">
        <v>241</v>
      </c>
    </row>
    <row r="17" spans="1:8" ht="109.5" customHeight="1">
      <c r="A17" s="13" t="s">
        <v>32</v>
      </c>
      <c r="B17" s="137"/>
      <c r="C17" s="137"/>
      <c r="D17" s="137"/>
      <c r="E17" s="1" t="s">
        <v>19</v>
      </c>
      <c r="F17" s="30" t="s">
        <v>569</v>
      </c>
      <c r="G17" s="21">
        <f>'1 квартал'!G17+'2 квартал'!G17+'3 квартал'!G17+'4 квартал'!G17</f>
        <v>48500114.4028</v>
      </c>
      <c r="H17" s="30" t="s">
        <v>11</v>
      </c>
    </row>
    <row r="18" spans="1:8" ht="124.5" customHeight="1">
      <c r="A18" s="13" t="s">
        <v>34</v>
      </c>
      <c r="B18" s="137"/>
      <c r="C18" s="137"/>
      <c r="D18" s="137"/>
      <c r="E18" s="19" t="s">
        <v>33</v>
      </c>
      <c r="F18" s="30" t="s">
        <v>570</v>
      </c>
      <c r="G18" s="21">
        <f>'1 квартал'!G18+'2 квартал'!G18+'3 квартал'!G18+'4 квартал'!G18</f>
        <v>29970166.110999998</v>
      </c>
      <c r="H18" s="30" t="s">
        <v>573</v>
      </c>
    </row>
    <row r="19" spans="1:8" ht="109.5" customHeight="1">
      <c r="A19" s="13" t="s">
        <v>36</v>
      </c>
      <c r="B19" s="138"/>
      <c r="C19" s="138"/>
      <c r="D19" s="138"/>
      <c r="E19" s="1" t="s">
        <v>35</v>
      </c>
      <c r="F19" s="30" t="s">
        <v>571</v>
      </c>
      <c r="G19" s="21">
        <f>'1 квартал'!G19+'2 квартал'!G19+'3 квартал'!G19+'4 квартал'!G19</f>
        <v>42698300.010000005</v>
      </c>
      <c r="H19" s="30" t="s">
        <v>218</v>
      </c>
    </row>
    <row r="20" spans="1:8" ht="12.75">
      <c r="A20" s="4"/>
      <c r="B20" s="5"/>
      <c r="C20" s="5"/>
      <c r="D20" s="5"/>
      <c r="E20" s="2"/>
      <c r="F20" s="31"/>
      <c r="G20" s="23">
        <f>SUM(G12:G19)</f>
        <v>259996074.099424</v>
      </c>
      <c r="H20" s="2"/>
    </row>
    <row r="22" ht="12.75">
      <c r="G22" s="34"/>
    </row>
    <row r="23" ht="12.75">
      <c r="G23" s="26"/>
    </row>
    <row r="24" ht="12.75">
      <c r="G24" s="26"/>
    </row>
  </sheetData>
  <sheetProtection/>
  <mergeCells count="6">
    <mergeCell ref="A6:H6"/>
    <mergeCell ref="A7:H7"/>
    <mergeCell ref="A8:H8"/>
    <mergeCell ref="B12:B19"/>
    <mergeCell ref="C12:C19"/>
    <mergeCell ref="D12:D19"/>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X164"/>
  <sheetViews>
    <sheetView zoomScaleSheetLayoutView="100" zoomScalePageLayoutView="0" workbookViewId="0" topLeftCell="F115">
      <selection activeCell="O123" sqref="O123"/>
    </sheetView>
  </sheetViews>
  <sheetFormatPr defaultColWidth="9.00390625" defaultRowHeight="12.75" outlineLevelCol="1"/>
  <cols>
    <col min="1" max="1" width="8.625" style="4" customWidth="1"/>
    <col min="2" max="2" width="12.625" style="5" customWidth="1"/>
    <col min="3" max="4" width="10.75390625" style="5" customWidth="1"/>
    <col min="5" max="5" width="30.75390625" style="2" customWidth="1"/>
    <col min="6" max="6" width="30.75390625" style="31" customWidth="1"/>
    <col min="7" max="7" width="21.25390625" style="4" customWidth="1"/>
    <col min="8" max="8" width="21.25390625" style="6" customWidth="1"/>
    <col min="9" max="9" width="21.25390625" style="4" customWidth="1"/>
    <col min="10" max="10" width="21.25390625" style="64" customWidth="1"/>
    <col min="11" max="11" width="28.125" style="36" customWidth="1"/>
    <col min="12" max="12" width="17.875" style="37" customWidth="1"/>
    <col min="13" max="13" width="40.00390625" style="38" customWidth="1" outlineLevel="1"/>
    <col min="14" max="14" width="21.375" style="38" customWidth="1" outlineLevel="1"/>
    <col min="15" max="15" width="13.375" style="36" customWidth="1"/>
    <col min="16" max="16" width="15.375" style="39" customWidth="1"/>
    <col min="17" max="17" width="15.25390625" style="39" customWidth="1"/>
    <col min="18" max="18" width="12.00390625" style="39" customWidth="1"/>
    <col min="19" max="19" width="15.25390625" style="39" customWidth="1"/>
    <col min="20" max="20" width="9.25390625" style="39" bestFit="1" customWidth="1"/>
    <col min="21" max="21" width="15.625" style="39" customWidth="1"/>
    <col min="22" max="22" width="12.00390625" style="39" customWidth="1"/>
    <col min="23" max="23" width="17.00390625" style="5" customWidth="1"/>
    <col min="24" max="16384" width="9.125" style="5" customWidth="1"/>
  </cols>
  <sheetData>
    <row r="1" ht="12.75">
      <c r="I1" s="4" t="s">
        <v>3</v>
      </c>
    </row>
    <row r="2" ht="12.75">
      <c r="I2" s="4" t="s">
        <v>1</v>
      </c>
    </row>
    <row r="3" ht="12.75">
      <c r="I3" s="4" t="s">
        <v>2</v>
      </c>
    </row>
    <row r="4" ht="15.75">
      <c r="W4" s="7"/>
    </row>
    <row r="5" ht="15.75">
      <c r="W5" s="7"/>
    </row>
    <row r="6" spans="1:23" s="7" customFormat="1" ht="15.75">
      <c r="A6" s="133" t="s">
        <v>4</v>
      </c>
      <c r="B6" s="133"/>
      <c r="C6" s="133"/>
      <c r="D6" s="133"/>
      <c r="E6" s="133"/>
      <c r="F6" s="133"/>
      <c r="G6" s="133"/>
      <c r="H6" s="133"/>
      <c r="I6" s="133"/>
      <c r="J6" s="65"/>
      <c r="K6" s="36"/>
      <c r="L6" s="37"/>
      <c r="M6" s="38"/>
      <c r="N6" s="38"/>
      <c r="O6" s="36"/>
      <c r="P6" s="39"/>
      <c r="Q6" s="39"/>
      <c r="R6" s="39"/>
      <c r="S6" s="39"/>
      <c r="T6" s="39"/>
      <c r="U6" s="39"/>
      <c r="V6" s="39"/>
      <c r="W6" s="5"/>
    </row>
    <row r="7" spans="1:23" s="7" customFormat="1" ht="15.75">
      <c r="A7" s="143" t="s">
        <v>180</v>
      </c>
      <c r="B7" s="143"/>
      <c r="C7" s="143"/>
      <c r="D7" s="143"/>
      <c r="E7" s="143"/>
      <c r="F7" s="143"/>
      <c r="G7" s="143"/>
      <c r="H7" s="143"/>
      <c r="I7" s="143"/>
      <c r="J7" s="66"/>
      <c r="K7" s="36"/>
      <c r="L7" s="37"/>
      <c r="M7" s="38"/>
      <c r="N7" s="38"/>
      <c r="O7" s="36"/>
      <c r="P7" s="39"/>
      <c r="Q7" s="39"/>
      <c r="R7" s="39"/>
      <c r="S7" s="39"/>
      <c r="T7" s="39"/>
      <c r="U7" s="39"/>
      <c r="V7" s="39"/>
      <c r="W7" s="5"/>
    </row>
    <row r="8" spans="1:23" s="7" customFormat="1" ht="15.75">
      <c r="A8" s="133"/>
      <c r="B8" s="133"/>
      <c r="C8" s="133"/>
      <c r="D8" s="133"/>
      <c r="E8" s="133"/>
      <c r="F8" s="133"/>
      <c r="G8" s="133"/>
      <c r="H8" s="133"/>
      <c r="I8" s="133"/>
      <c r="J8" s="65"/>
      <c r="K8" s="36"/>
      <c r="L8" s="37"/>
      <c r="M8" s="38"/>
      <c r="N8" s="38"/>
      <c r="O8" s="36"/>
      <c r="P8" s="39"/>
      <c r="Q8" s="39"/>
      <c r="R8" s="39"/>
      <c r="S8" s="39"/>
      <c r="T8" s="39"/>
      <c r="U8" s="39"/>
      <c r="V8" s="39"/>
      <c r="W8" s="5"/>
    </row>
    <row r="9" ht="15.75">
      <c r="W9" s="7"/>
    </row>
    <row r="10" spans="1:23" s="10" customFormat="1" ht="114.75">
      <c r="A10" s="8" t="s">
        <v>0</v>
      </c>
      <c r="B10" s="8" t="s">
        <v>7</v>
      </c>
      <c r="C10" s="8" t="s">
        <v>5</v>
      </c>
      <c r="D10" s="8" t="s">
        <v>6</v>
      </c>
      <c r="E10" s="8" t="s">
        <v>14</v>
      </c>
      <c r="F10" s="8"/>
      <c r="G10" s="8" t="s">
        <v>13</v>
      </c>
      <c r="H10" s="9" t="s">
        <v>8</v>
      </c>
      <c r="I10" s="8" t="s">
        <v>9</v>
      </c>
      <c r="J10" s="61"/>
      <c r="K10" s="40"/>
      <c r="L10" s="40"/>
      <c r="M10" s="41"/>
      <c r="N10" s="41"/>
      <c r="O10" s="42" t="s">
        <v>45</v>
      </c>
      <c r="P10" s="42" t="s">
        <v>46</v>
      </c>
      <c r="Q10" s="41" t="s">
        <v>38</v>
      </c>
      <c r="R10" s="41" t="s">
        <v>47</v>
      </c>
      <c r="S10" s="41" t="s">
        <v>48</v>
      </c>
      <c r="T10" s="41" t="s">
        <v>49</v>
      </c>
      <c r="U10" s="41" t="s">
        <v>50</v>
      </c>
      <c r="V10" s="41" t="s">
        <v>51</v>
      </c>
      <c r="W10" s="41"/>
    </row>
    <row r="11" spans="1:23" s="12" customFormat="1" ht="12.75">
      <c r="A11" s="11">
        <v>1</v>
      </c>
      <c r="B11" s="11">
        <v>2</v>
      </c>
      <c r="C11" s="11">
        <v>3</v>
      </c>
      <c r="D11" s="11">
        <v>4</v>
      </c>
      <c r="E11" s="8">
        <v>5</v>
      </c>
      <c r="F11" s="8"/>
      <c r="G11" s="11">
        <v>6</v>
      </c>
      <c r="H11" s="11">
        <v>7</v>
      </c>
      <c r="I11" s="11">
        <v>8</v>
      </c>
      <c r="J11" s="62"/>
      <c r="K11" s="43"/>
      <c r="L11" s="40"/>
      <c r="M11" s="44"/>
      <c r="N11" s="44"/>
      <c r="O11" s="43"/>
      <c r="P11" s="45"/>
      <c r="Q11" s="45"/>
      <c r="R11" s="45"/>
      <c r="S11" s="45"/>
      <c r="T11" s="45"/>
      <c r="U11" s="45"/>
      <c r="V11" s="45"/>
      <c r="W11" s="45"/>
    </row>
    <row r="12" spans="1:23" ht="38.25">
      <c r="A12" s="13" t="s">
        <v>12</v>
      </c>
      <c r="B12" s="14"/>
      <c r="C12" s="15"/>
      <c r="D12" s="58"/>
      <c r="E12" s="19"/>
      <c r="F12" s="17" t="str">
        <f>M12</f>
        <v>поставка экскаватора HITACHI ZX180LCN-5G с дополнительным оборудованием</v>
      </c>
      <c r="G12" s="15" t="s">
        <v>184</v>
      </c>
      <c r="H12" s="16">
        <f>Q12</f>
        <v>0</v>
      </c>
      <c r="I12" s="17"/>
      <c r="J12" s="67" t="s">
        <v>181</v>
      </c>
      <c r="K12" s="144" t="s">
        <v>52</v>
      </c>
      <c r="L12" s="139" t="s">
        <v>53</v>
      </c>
      <c r="M12" s="46" t="s">
        <v>54</v>
      </c>
      <c r="N12" s="47">
        <v>9164394.28</v>
      </c>
      <c r="O12" s="48">
        <v>0</v>
      </c>
      <c r="P12" s="48">
        <v>8500000</v>
      </c>
      <c r="Q12" s="48">
        <v>0</v>
      </c>
      <c r="R12" s="48">
        <v>0</v>
      </c>
      <c r="S12" s="48">
        <v>0</v>
      </c>
      <c r="T12" s="48">
        <v>0</v>
      </c>
      <c r="U12" s="48">
        <v>0</v>
      </c>
      <c r="V12" s="48">
        <v>0</v>
      </c>
      <c r="W12" s="49">
        <f>N12-SUM(O12:V12)</f>
        <v>664394.2799999993</v>
      </c>
    </row>
    <row r="13" spans="1:23" ht="12.75">
      <c r="A13" s="13">
        <f>A12+1</f>
        <v>2</v>
      </c>
      <c r="B13" s="18"/>
      <c r="C13" s="18"/>
      <c r="D13" s="59"/>
      <c r="E13" s="19"/>
      <c r="F13" s="17" t="str">
        <f aca="true" t="shared" si="0" ref="F13:F67">M13</f>
        <v>дополнительное оборудование</v>
      </c>
      <c r="G13" s="15"/>
      <c r="H13" s="16">
        <f aca="true" t="shared" si="1" ref="H13:H67">Q13</f>
        <v>0</v>
      </c>
      <c r="I13" s="15"/>
      <c r="J13" s="67" t="s">
        <v>181</v>
      </c>
      <c r="K13" s="145"/>
      <c r="L13" s="140"/>
      <c r="M13" s="46" t="s">
        <v>55</v>
      </c>
      <c r="N13" s="50"/>
      <c r="O13" s="48"/>
      <c r="P13" s="48">
        <v>664394.28</v>
      </c>
      <c r="Q13" s="48"/>
      <c r="R13" s="48"/>
      <c r="S13" s="48"/>
      <c r="T13" s="48"/>
      <c r="U13" s="48"/>
      <c r="V13" s="48"/>
      <c r="W13" s="49">
        <f>N13-SUM(O13:V13)</f>
        <v>-664394.28</v>
      </c>
    </row>
    <row r="14" spans="1:23" ht="38.25">
      <c r="A14" s="13">
        <f aca="true" t="shared" si="2" ref="A14:A25">A13+1</f>
        <v>3</v>
      </c>
      <c r="B14" s="18"/>
      <c r="C14" s="18"/>
      <c r="D14" s="59"/>
      <c r="E14" s="1" t="s">
        <v>35</v>
      </c>
      <c r="F14" s="17" t="str">
        <f t="shared" si="0"/>
        <v>Поставка легкового автотранспорта для нужд УГРС АО "Сахатранснефтегаз"</v>
      </c>
      <c r="G14" s="15" t="s">
        <v>184</v>
      </c>
      <c r="H14" s="16">
        <f t="shared" si="1"/>
        <v>1224000.01</v>
      </c>
      <c r="I14" s="15" t="s">
        <v>18</v>
      </c>
      <c r="J14" s="67" t="s">
        <v>181</v>
      </c>
      <c r="K14" s="63" t="s">
        <v>17</v>
      </c>
      <c r="L14" s="46" t="s">
        <v>56</v>
      </c>
      <c r="M14" s="46" t="s">
        <v>57</v>
      </c>
      <c r="N14" s="51">
        <v>1224000.01</v>
      </c>
      <c r="O14" s="48"/>
      <c r="P14" s="48"/>
      <c r="Q14" s="48">
        <f>N14</f>
        <v>1224000.01</v>
      </c>
      <c r="R14" s="48"/>
      <c r="S14" s="48"/>
      <c r="T14" s="48"/>
      <c r="U14" s="48"/>
      <c r="V14" s="48"/>
      <c r="W14" s="49">
        <f aca="true" t="shared" si="3" ref="W14:W27">N14-SUM(O14:V14)</f>
        <v>0</v>
      </c>
    </row>
    <row r="15" spans="1:23" ht="102">
      <c r="A15" s="13">
        <f t="shared" si="2"/>
        <v>4</v>
      </c>
      <c r="B15" s="18"/>
      <c r="C15" s="18"/>
      <c r="D15" s="59"/>
      <c r="E15" s="19" t="s">
        <v>22</v>
      </c>
      <c r="F15" s="17" t="str">
        <f t="shared" si="0"/>
        <v>Поставка соединительных деталей для подразделений АО «Сахатранснефтегаз» на 2017 год.</v>
      </c>
      <c r="G15" s="15" t="s">
        <v>205</v>
      </c>
      <c r="H15" s="16">
        <f t="shared" si="1"/>
        <v>1111339.6232</v>
      </c>
      <c r="I15" s="15" t="s">
        <v>18</v>
      </c>
      <c r="J15" s="67" t="s">
        <v>181</v>
      </c>
      <c r="K15" s="63" t="s">
        <v>58</v>
      </c>
      <c r="L15" s="46" t="s">
        <v>59</v>
      </c>
      <c r="M15" s="46" t="s">
        <v>60</v>
      </c>
      <c r="N15" s="51">
        <v>2541276.32</v>
      </c>
      <c r="O15" s="48">
        <f>1142597.38*1.18</f>
        <v>1348264.9083999998</v>
      </c>
      <c r="P15" s="48"/>
      <c r="Q15" s="48">
        <f>941813.24*1.18</f>
        <v>1111339.6232</v>
      </c>
      <c r="R15" s="48"/>
      <c r="S15" s="48">
        <f>69223.37*1.18</f>
        <v>81683.57659999999</v>
      </c>
      <c r="T15" s="48"/>
      <c r="U15" s="48"/>
      <c r="V15" s="48"/>
      <c r="W15" s="49">
        <f t="shared" si="3"/>
        <v>-11.788199999835342</v>
      </c>
    </row>
    <row r="16" spans="1:23" ht="102">
      <c r="A16" s="13">
        <f t="shared" si="2"/>
        <v>5</v>
      </c>
      <c r="B16" s="18"/>
      <c r="C16" s="18"/>
      <c r="D16" s="59"/>
      <c r="E16" s="19" t="s">
        <v>22</v>
      </c>
      <c r="F16" s="17" t="str">
        <f t="shared" si="0"/>
        <v>Поставка сварочных материалов для подразделений АО «Сахатранснефтегаз» на 2017 год.</v>
      </c>
      <c r="G16" s="15" t="s">
        <v>206</v>
      </c>
      <c r="H16" s="16">
        <f t="shared" si="1"/>
        <v>2380923.17</v>
      </c>
      <c r="I16" s="15" t="s">
        <v>18</v>
      </c>
      <c r="J16" s="67" t="s">
        <v>181</v>
      </c>
      <c r="K16" s="63" t="s">
        <v>61</v>
      </c>
      <c r="L16" s="46" t="s">
        <v>62</v>
      </c>
      <c r="M16" s="46" t="s">
        <v>63</v>
      </c>
      <c r="N16" s="51">
        <v>3246920.88</v>
      </c>
      <c r="O16" s="48">
        <v>206658.59199999998</v>
      </c>
      <c r="P16" s="48">
        <v>593307.068</v>
      </c>
      <c r="Q16" s="48">
        <v>2380923.17</v>
      </c>
      <c r="R16" s="48"/>
      <c r="S16" s="48">
        <v>66031.62</v>
      </c>
      <c r="T16" s="48"/>
      <c r="U16" s="48"/>
      <c r="V16" s="48"/>
      <c r="W16" s="49">
        <f t="shared" si="3"/>
        <v>0.4299999997019768</v>
      </c>
    </row>
    <row r="17" spans="1:23" ht="25.5">
      <c r="A17" s="13">
        <f>A18+1</f>
        <v>7</v>
      </c>
      <c r="B17" s="18"/>
      <c r="C17" s="18"/>
      <c r="D17" s="59"/>
      <c r="E17" s="19"/>
      <c r="F17" s="17" t="str">
        <f t="shared" si="0"/>
        <v>поставка запасных часте на спецтехнику ТРЭКОЛ, ГАЗ, ЗЗГТ</v>
      </c>
      <c r="G17" s="15" t="s">
        <v>185</v>
      </c>
      <c r="H17" s="16">
        <f t="shared" si="1"/>
        <v>0</v>
      </c>
      <c r="I17" s="15"/>
      <c r="J17" s="67" t="s">
        <v>181</v>
      </c>
      <c r="K17" s="63" t="s">
        <v>41</v>
      </c>
      <c r="L17" s="46" t="s">
        <v>64</v>
      </c>
      <c r="M17" s="46" t="s">
        <v>65</v>
      </c>
      <c r="N17" s="51">
        <v>3627976.08</v>
      </c>
      <c r="O17" s="48">
        <v>3627976.08</v>
      </c>
      <c r="P17" s="48">
        <v>0</v>
      </c>
      <c r="Q17" s="48">
        <v>0</v>
      </c>
      <c r="R17" s="48">
        <v>0</v>
      </c>
      <c r="S17" s="48">
        <v>0</v>
      </c>
      <c r="T17" s="48">
        <v>0</v>
      </c>
      <c r="U17" s="48">
        <v>0</v>
      </c>
      <c r="V17" s="48">
        <v>0</v>
      </c>
      <c r="W17" s="49">
        <f t="shared" si="3"/>
        <v>0</v>
      </c>
    </row>
    <row r="18" spans="1:23" ht="76.5">
      <c r="A18" s="13">
        <f>A16+1</f>
        <v>6</v>
      </c>
      <c r="B18" s="18"/>
      <c r="C18" s="18"/>
      <c r="D18" s="59"/>
      <c r="E18" s="19"/>
      <c r="F18" s="17" t="str">
        <f t="shared" si="0"/>
        <v>Поставка запорной и регулирующей арматуры для выполнения строительно-монтажных работ по объекту строительства «МГ Вилюйск – Верневилюйск. Резервная нитка на переходе через р. Чыбыда»</v>
      </c>
      <c r="G18" s="15" t="s">
        <v>186</v>
      </c>
      <c r="H18" s="16">
        <f t="shared" si="1"/>
        <v>0</v>
      </c>
      <c r="I18" s="15"/>
      <c r="J18" s="67" t="s">
        <v>181</v>
      </c>
      <c r="K18" s="63" t="s">
        <v>15</v>
      </c>
      <c r="L18" s="46" t="s">
        <v>66</v>
      </c>
      <c r="M18" s="46" t="s">
        <v>67</v>
      </c>
      <c r="N18" s="51">
        <v>2781567</v>
      </c>
      <c r="O18" s="48">
        <v>2781567</v>
      </c>
      <c r="P18" s="48"/>
      <c r="Q18" s="48"/>
      <c r="R18" s="48"/>
      <c r="S18" s="48"/>
      <c r="T18" s="48"/>
      <c r="U18" s="48"/>
      <c r="V18" s="48"/>
      <c r="W18" s="49">
        <f t="shared" si="3"/>
        <v>0</v>
      </c>
    </row>
    <row r="19" spans="1:23" ht="63.75">
      <c r="A19" s="13">
        <f>A17+1</f>
        <v>8</v>
      </c>
      <c r="B19" s="18"/>
      <c r="C19" s="18"/>
      <c r="D19" s="59"/>
      <c r="E19" s="19"/>
      <c r="F19" s="17" t="str">
        <f t="shared" si="0"/>
        <v>Поставка запорной и регулирующей арматуры для подразделения УДиТГ АО «Сахатранснефтегаз» на 2017 год. (производства ООО "ТюменНИИгипрогаз")</v>
      </c>
      <c r="G19" s="15" t="s">
        <v>187</v>
      </c>
      <c r="H19" s="16">
        <f t="shared" si="1"/>
        <v>0</v>
      </c>
      <c r="I19" s="17"/>
      <c r="J19" s="67" t="s">
        <v>181</v>
      </c>
      <c r="K19" s="63" t="s">
        <v>68</v>
      </c>
      <c r="L19" s="46" t="s">
        <v>69</v>
      </c>
      <c r="M19" s="46" t="s">
        <v>70</v>
      </c>
      <c r="N19" s="51">
        <v>2749164</v>
      </c>
      <c r="O19" s="48">
        <f>N19</f>
        <v>2749164</v>
      </c>
      <c r="P19" s="48"/>
      <c r="Q19" s="48"/>
      <c r="R19" s="48"/>
      <c r="S19" s="48"/>
      <c r="T19" s="48"/>
      <c r="U19" s="48"/>
      <c r="V19" s="48"/>
      <c r="W19" s="49">
        <f t="shared" si="3"/>
        <v>0</v>
      </c>
    </row>
    <row r="20" spans="1:23" ht="51">
      <c r="A20" s="13">
        <f t="shared" si="2"/>
        <v>9</v>
      </c>
      <c r="B20" s="18"/>
      <c r="C20" s="18"/>
      <c r="D20" s="59"/>
      <c r="E20" s="19"/>
      <c r="F20" s="17" t="str">
        <f t="shared" si="0"/>
        <v>Поставка комплекта радиооборудования для радиолинейной линии по объекту: «РРЛ База ЛПУМГ-ГРС-1, База ЛПУМГ-ГРС-2» </v>
      </c>
      <c r="G20" s="15" t="s">
        <v>188</v>
      </c>
      <c r="H20" s="16">
        <f t="shared" si="1"/>
        <v>0</v>
      </c>
      <c r="I20" s="15"/>
      <c r="J20" s="67" t="s">
        <v>181</v>
      </c>
      <c r="K20" s="63" t="s">
        <v>71</v>
      </c>
      <c r="L20" s="46" t="s">
        <v>72</v>
      </c>
      <c r="M20" s="46" t="s">
        <v>73</v>
      </c>
      <c r="N20" s="51">
        <v>1796330.52</v>
      </c>
      <c r="O20" s="48"/>
      <c r="P20" s="48">
        <f>N20</f>
        <v>1796330.52</v>
      </c>
      <c r="Q20" s="48"/>
      <c r="R20" s="48"/>
      <c r="S20" s="48"/>
      <c r="T20" s="48"/>
      <c r="U20" s="48"/>
      <c r="V20" s="48"/>
      <c r="W20" s="49">
        <f t="shared" si="3"/>
        <v>0</v>
      </c>
    </row>
    <row r="21" spans="1:23" ht="25.5">
      <c r="A21" s="13">
        <f t="shared" si="2"/>
        <v>10</v>
      </c>
      <c r="B21" s="18"/>
      <c r="C21" s="18"/>
      <c r="D21" s="59"/>
      <c r="E21" s="19"/>
      <c r="F21" s="17" t="str">
        <f t="shared" si="0"/>
        <v>Поставка геодезического оборудования</v>
      </c>
      <c r="G21" s="15" t="s">
        <v>189</v>
      </c>
      <c r="H21" s="16">
        <f t="shared" si="1"/>
        <v>0</v>
      </c>
      <c r="I21" s="15"/>
      <c r="J21" s="67" t="s">
        <v>181</v>
      </c>
      <c r="K21" s="63" t="s">
        <v>74</v>
      </c>
      <c r="L21" s="46" t="s">
        <v>75</v>
      </c>
      <c r="M21" s="46" t="s">
        <v>76</v>
      </c>
      <c r="N21" s="51">
        <v>2273618.4</v>
      </c>
      <c r="O21" s="48">
        <f>N21</f>
        <v>2273618.4</v>
      </c>
      <c r="P21" s="48"/>
      <c r="Q21" s="48"/>
      <c r="R21" s="48"/>
      <c r="S21" s="48"/>
      <c r="T21" s="48"/>
      <c r="U21" s="48"/>
      <c r="V21" s="48"/>
      <c r="W21" s="49">
        <f t="shared" si="3"/>
        <v>0</v>
      </c>
    </row>
    <row r="22" spans="1:23" ht="51">
      <c r="A22" s="13">
        <f t="shared" si="2"/>
        <v>11</v>
      </c>
      <c r="B22" s="18"/>
      <c r="C22" s="18"/>
      <c r="D22" s="59"/>
      <c r="E22" s="19" t="s">
        <v>21</v>
      </c>
      <c r="F22" s="17" t="str">
        <f t="shared" si="0"/>
        <v>поставка запасных частей ГАЗ, ЗЗГТ</v>
      </c>
      <c r="G22" s="15" t="s">
        <v>203</v>
      </c>
      <c r="H22" s="16">
        <f t="shared" si="1"/>
        <v>2230531.58</v>
      </c>
      <c r="I22" s="15" t="s">
        <v>18</v>
      </c>
      <c r="J22" s="67" t="s">
        <v>181</v>
      </c>
      <c r="K22" s="63" t="s">
        <v>41</v>
      </c>
      <c r="L22" s="46" t="s">
        <v>77</v>
      </c>
      <c r="M22" s="46" t="s">
        <v>78</v>
      </c>
      <c r="N22" s="51">
        <v>2230531.58</v>
      </c>
      <c r="O22" s="48">
        <v>0</v>
      </c>
      <c r="P22" s="48">
        <v>0</v>
      </c>
      <c r="Q22" s="48">
        <v>2230531.58</v>
      </c>
      <c r="R22" s="48">
        <v>0</v>
      </c>
      <c r="S22" s="48">
        <v>0</v>
      </c>
      <c r="T22" s="48">
        <v>0</v>
      </c>
      <c r="U22" s="48">
        <v>0</v>
      </c>
      <c r="V22" s="48">
        <v>0</v>
      </c>
      <c r="W22" s="49">
        <f t="shared" si="3"/>
        <v>0</v>
      </c>
    </row>
    <row r="23" spans="1:23" ht="38.25">
      <c r="A23" s="27">
        <f t="shared" si="2"/>
        <v>12</v>
      </c>
      <c r="B23" s="28"/>
      <c r="C23" s="28"/>
      <c r="D23" s="60"/>
      <c r="E23" s="1" t="s">
        <v>35</v>
      </c>
      <c r="F23" s="17" t="str">
        <f t="shared" si="0"/>
        <v>поставка экскаватора - погрузчика CASE 570-ST и дополнительного оборудования</v>
      </c>
      <c r="G23" s="15" t="s">
        <v>204</v>
      </c>
      <c r="H23" s="16">
        <f t="shared" si="1"/>
        <v>15600000</v>
      </c>
      <c r="I23" s="15" t="s">
        <v>11</v>
      </c>
      <c r="J23" s="67" t="s">
        <v>181</v>
      </c>
      <c r="K23" s="144" t="s">
        <v>16</v>
      </c>
      <c r="L23" s="139" t="s">
        <v>79</v>
      </c>
      <c r="M23" s="139" t="s">
        <v>80</v>
      </c>
      <c r="N23" s="141">
        <v>15600000</v>
      </c>
      <c r="O23" s="48">
        <v>0</v>
      </c>
      <c r="P23" s="48">
        <v>0</v>
      </c>
      <c r="Q23" s="48">
        <v>15600000</v>
      </c>
      <c r="R23" s="48">
        <v>0</v>
      </c>
      <c r="S23" s="48">
        <v>0</v>
      </c>
      <c r="T23" s="48">
        <v>0</v>
      </c>
      <c r="U23" s="48">
        <v>0</v>
      </c>
      <c r="V23" s="48">
        <v>0</v>
      </c>
      <c r="W23" s="49">
        <f t="shared" si="3"/>
        <v>0</v>
      </c>
    </row>
    <row r="24" spans="1:23" ht="12.75">
      <c r="A24" s="13">
        <f t="shared" si="2"/>
        <v>13</v>
      </c>
      <c r="B24" s="18"/>
      <c r="C24" s="18"/>
      <c r="D24" s="59"/>
      <c r="E24" s="19"/>
      <c r="F24" s="17">
        <f t="shared" si="0"/>
        <v>0</v>
      </c>
      <c r="G24" s="15"/>
      <c r="H24" s="16">
        <f t="shared" si="1"/>
        <v>0</v>
      </c>
      <c r="I24" s="15"/>
      <c r="J24" s="67" t="s">
        <v>181</v>
      </c>
      <c r="K24" s="145"/>
      <c r="L24" s="140"/>
      <c r="M24" s="140"/>
      <c r="N24" s="142"/>
      <c r="O24" s="48"/>
      <c r="P24" s="48"/>
      <c r="Q24" s="48"/>
      <c r="R24" s="48"/>
      <c r="S24" s="48"/>
      <c r="T24" s="48"/>
      <c r="U24" s="48"/>
      <c r="V24" s="48"/>
      <c r="W24" s="49">
        <f t="shared" si="3"/>
        <v>0</v>
      </c>
    </row>
    <row r="25" spans="1:23" ht="38.25">
      <c r="A25" s="13">
        <f t="shared" si="2"/>
        <v>14</v>
      </c>
      <c r="B25" s="18"/>
      <c r="C25" s="18"/>
      <c r="D25" s="59"/>
      <c r="E25" s="1" t="s">
        <v>20</v>
      </c>
      <c r="F25" s="17" t="str">
        <f t="shared" si="0"/>
        <v>Поставка электротехнической продукции для АО "Сахатранснефтегаз"</v>
      </c>
      <c r="G25" s="15" t="s">
        <v>207</v>
      </c>
      <c r="H25" s="16">
        <f t="shared" si="1"/>
        <v>1791893.68</v>
      </c>
      <c r="I25" s="15" t="s">
        <v>219</v>
      </c>
      <c r="J25" s="67" t="s">
        <v>181</v>
      </c>
      <c r="K25" s="63" t="s">
        <v>81</v>
      </c>
      <c r="L25" s="46" t="s">
        <v>82</v>
      </c>
      <c r="M25" s="46" t="s">
        <v>83</v>
      </c>
      <c r="N25" s="51">
        <v>4092156.52</v>
      </c>
      <c r="O25" s="48">
        <v>1187354.02</v>
      </c>
      <c r="P25" s="48"/>
      <c r="Q25" s="48">
        <v>1791893.68</v>
      </c>
      <c r="R25" s="48"/>
      <c r="S25" s="48">
        <v>1112908.8</v>
      </c>
      <c r="T25" s="48"/>
      <c r="U25" s="48"/>
      <c r="V25" s="48"/>
      <c r="W25" s="49">
        <f t="shared" si="3"/>
        <v>0.02000000001862645</v>
      </c>
    </row>
    <row r="26" spans="1:23" ht="22.5">
      <c r="A26" s="15"/>
      <c r="B26" s="18"/>
      <c r="C26" s="18"/>
      <c r="D26" s="59"/>
      <c r="E26" s="19"/>
      <c r="F26" s="17" t="str">
        <f t="shared" si="0"/>
        <v>поставка ЗП  ТТМ. ЗЗГТ</v>
      </c>
      <c r="G26" s="15" t="s">
        <v>190</v>
      </c>
      <c r="H26" s="16">
        <f t="shared" si="1"/>
        <v>0</v>
      </c>
      <c r="I26" s="15"/>
      <c r="J26" s="67" t="s">
        <v>181</v>
      </c>
      <c r="K26" s="63" t="s">
        <v>41</v>
      </c>
      <c r="L26" s="46" t="s">
        <v>84</v>
      </c>
      <c r="M26" s="46" t="s">
        <v>85</v>
      </c>
      <c r="N26" s="51">
        <v>8453191.96</v>
      </c>
      <c r="O26" s="48">
        <v>0</v>
      </c>
      <c r="P26" s="48">
        <v>8453191.96</v>
      </c>
      <c r="Q26" s="48">
        <v>0</v>
      </c>
      <c r="R26" s="48">
        <v>0</v>
      </c>
      <c r="S26" s="48">
        <v>0</v>
      </c>
      <c r="T26" s="48">
        <v>0</v>
      </c>
      <c r="U26" s="48">
        <v>0</v>
      </c>
      <c r="V26" s="48">
        <v>0</v>
      </c>
      <c r="W26" s="49">
        <f t="shared" si="3"/>
        <v>0</v>
      </c>
    </row>
    <row r="27" spans="1:23" ht="22.5">
      <c r="A27" s="15"/>
      <c r="B27" s="18"/>
      <c r="C27" s="18"/>
      <c r="D27" s="59"/>
      <c r="E27" s="19"/>
      <c r="F27" s="17" t="str">
        <f t="shared" si="0"/>
        <v>поставка резервуаров</v>
      </c>
      <c r="G27" s="15" t="s">
        <v>191</v>
      </c>
      <c r="H27" s="16">
        <f t="shared" si="1"/>
        <v>0</v>
      </c>
      <c r="I27" s="15"/>
      <c r="J27" s="67" t="s">
        <v>181</v>
      </c>
      <c r="K27" s="63" t="s">
        <v>86</v>
      </c>
      <c r="L27" s="46" t="s">
        <v>87</v>
      </c>
      <c r="M27" s="46" t="s">
        <v>88</v>
      </c>
      <c r="N27" s="51">
        <v>1476100</v>
      </c>
      <c r="O27" s="48"/>
      <c r="P27" s="48">
        <f>N27</f>
        <v>1476100</v>
      </c>
      <c r="Q27" s="48"/>
      <c r="R27" s="48"/>
      <c r="S27" s="48"/>
      <c r="T27" s="48"/>
      <c r="U27" s="48"/>
      <c r="V27" s="48"/>
      <c r="W27" s="49">
        <f t="shared" si="3"/>
        <v>0</v>
      </c>
    </row>
    <row r="28" spans="1:23" ht="25.5">
      <c r="A28" s="15"/>
      <c r="B28" s="18"/>
      <c r="C28" s="18"/>
      <c r="D28" s="59"/>
      <c r="E28" s="19"/>
      <c r="F28" s="17" t="str">
        <f t="shared" si="0"/>
        <v>поставка автоматических редуцирующих пунктов</v>
      </c>
      <c r="G28" s="15" t="s">
        <v>192</v>
      </c>
      <c r="H28" s="16">
        <f t="shared" si="1"/>
        <v>0</v>
      </c>
      <c r="I28" s="15"/>
      <c r="J28" s="67" t="s">
        <v>181</v>
      </c>
      <c r="K28" s="63" t="s">
        <v>89</v>
      </c>
      <c r="L28" s="46" t="s">
        <v>90</v>
      </c>
      <c r="M28" s="46" t="s">
        <v>91</v>
      </c>
      <c r="N28" s="51">
        <v>15436335.2</v>
      </c>
      <c r="O28" s="48">
        <v>3297450</v>
      </c>
      <c r="P28" s="48">
        <f>N28-O28</f>
        <v>12138885.2</v>
      </c>
      <c r="Q28" s="48"/>
      <c r="R28" s="48"/>
      <c r="S28" s="48"/>
      <c r="T28" s="48"/>
      <c r="U28" s="48"/>
      <c r="V28" s="48"/>
      <c r="W28" s="49">
        <f aca="true" t="shared" si="4" ref="W28:W57">N26-SUM(O26:V26)</f>
        <v>0</v>
      </c>
    </row>
    <row r="29" spans="1:23" ht="51">
      <c r="A29" s="15"/>
      <c r="B29" s="18"/>
      <c r="C29" s="18"/>
      <c r="D29" s="59"/>
      <c r="E29" s="19"/>
      <c r="F29" s="17" t="str">
        <f t="shared" si="0"/>
        <v>Поставка запорной и регулирующей арматуры (до д.300) для нужд подразделений АО «Сахатранснефтегаз» на 2017 год</v>
      </c>
      <c r="G29" s="15" t="s">
        <v>193</v>
      </c>
      <c r="H29" s="16">
        <f t="shared" si="1"/>
        <v>0</v>
      </c>
      <c r="I29" s="15"/>
      <c r="J29" s="67" t="s">
        <v>182</v>
      </c>
      <c r="K29" s="63" t="s">
        <v>15</v>
      </c>
      <c r="L29" s="46" t="s">
        <v>92</v>
      </c>
      <c r="M29" s="46" t="s">
        <v>93</v>
      </c>
      <c r="N29" s="51">
        <v>6402857</v>
      </c>
      <c r="O29" s="48">
        <v>5288321.040000001</v>
      </c>
      <c r="P29" s="48">
        <v>1114535.96</v>
      </c>
      <c r="Q29" s="48"/>
      <c r="R29" s="48"/>
      <c r="S29" s="48"/>
      <c r="T29" s="48"/>
      <c r="U29" s="48"/>
      <c r="V29" s="48"/>
      <c r="W29" s="49">
        <f t="shared" si="4"/>
        <v>0</v>
      </c>
    </row>
    <row r="30" spans="1:23" ht="51">
      <c r="A30" s="15"/>
      <c r="B30" s="18"/>
      <c r="C30" s="18"/>
      <c r="D30" s="59"/>
      <c r="E30" s="19"/>
      <c r="F30" s="17" t="str">
        <f t="shared" si="0"/>
        <v>Поставка запорной и регулирующей арматуры (от д.300) для нужд подразделений АО «Сахатранснефтегаз» на 2017 год</v>
      </c>
      <c r="G30" s="15" t="s">
        <v>194</v>
      </c>
      <c r="H30" s="16">
        <f t="shared" si="1"/>
        <v>0</v>
      </c>
      <c r="I30" s="15"/>
      <c r="J30" s="67" t="s">
        <v>182</v>
      </c>
      <c r="K30" s="63" t="s">
        <v>15</v>
      </c>
      <c r="L30" s="46" t="s">
        <v>94</v>
      </c>
      <c r="M30" s="46" t="s">
        <v>95</v>
      </c>
      <c r="N30" s="51">
        <v>14627493.58</v>
      </c>
      <c r="O30" s="48">
        <f>N30</f>
        <v>14627493.58</v>
      </c>
      <c r="P30" s="48"/>
      <c r="Q30" s="48"/>
      <c r="R30" s="48"/>
      <c r="S30" s="48"/>
      <c r="T30" s="48"/>
      <c r="U30" s="48"/>
      <c r="V30" s="48"/>
      <c r="W30" s="49">
        <f t="shared" si="4"/>
        <v>0</v>
      </c>
    </row>
    <row r="31" spans="1:23" ht="114.75">
      <c r="A31" s="15"/>
      <c r="B31" s="18"/>
      <c r="C31" s="18"/>
      <c r="D31" s="59"/>
      <c r="E31" s="19"/>
      <c r="F31" s="17" t="str">
        <f t="shared" si="0"/>
        <v>Приобретение комплектов радиооборудования для объектов:  «РРС-1 с. Бясь-Кюель М/Гп к с. Бердигестях», «РРС-2 с. Бясь-Кюель М/Гп к с. Бердигестях», «МГ к с. Бердигестях. Горного улуса Республики Саха (Якутия). РРС-3», «МГ к с. Бердигестях. Горного улуса Республики Саха (Якутия) УРС-4/1».</v>
      </c>
      <c r="G31" s="15" t="s">
        <v>195</v>
      </c>
      <c r="H31" s="16">
        <f t="shared" si="1"/>
        <v>0</v>
      </c>
      <c r="I31" s="15"/>
      <c r="J31" s="67" t="s">
        <v>182</v>
      </c>
      <c r="K31" s="63" t="s">
        <v>71</v>
      </c>
      <c r="L31" s="46" t="s">
        <v>96</v>
      </c>
      <c r="M31" s="46" t="s">
        <v>97</v>
      </c>
      <c r="N31" s="51">
        <v>6178540.18</v>
      </c>
      <c r="O31" s="48"/>
      <c r="P31" s="48">
        <f>N31</f>
        <v>6178540.18</v>
      </c>
      <c r="Q31" s="51"/>
      <c r="R31" s="52"/>
      <c r="S31" s="53"/>
      <c r="T31" s="53"/>
      <c r="U31" s="53"/>
      <c r="V31" s="53"/>
      <c r="W31" s="49">
        <f t="shared" si="4"/>
        <v>0</v>
      </c>
    </row>
    <row r="32" spans="1:23" ht="38.25">
      <c r="A32" s="15"/>
      <c r="B32" s="18"/>
      <c r="C32" s="18"/>
      <c r="D32" s="59"/>
      <c r="E32" s="19" t="s">
        <v>24</v>
      </c>
      <c r="F32" s="17" t="str">
        <f t="shared" si="0"/>
        <v>Поставка Сварочного агрегата Denio для нужд УГРС АО "Сахатранснефтегаз"</v>
      </c>
      <c r="G32" s="15" t="s">
        <v>209</v>
      </c>
      <c r="H32" s="16">
        <f t="shared" si="1"/>
        <v>1060000</v>
      </c>
      <c r="I32" s="15" t="s">
        <v>219</v>
      </c>
      <c r="J32" s="67" t="s">
        <v>182</v>
      </c>
      <c r="K32" s="63" t="s">
        <v>40</v>
      </c>
      <c r="L32" s="46" t="s">
        <v>98</v>
      </c>
      <c r="M32" s="46" t="s">
        <v>99</v>
      </c>
      <c r="N32" s="51">
        <v>1060000</v>
      </c>
      <c r="O32" s="48"/>
      <c r="P32" s="48"/>
      <c r="Q32" s="51">
        <v>1060000</v>
      </c>
      <c r="R32" s="52"/>
      <c r="S32" s="53"/>
      <c r="T32" s="53"/>
      <c r="U32" s="53"/>
      <c r="V32" s="53"/>
      <c r="W32" s="49">
        <f t="shared" si="4"/>
        <v>0</v>
      </c>
    </row>
    <row r="33" spans="1:23" ht="38.25">
      <c r="A33" s="15"/>
      <c r="B33" s="18"/>
      <c r="C33" s="18"/>
      <c r="D33" s="59"/>
      <c r="E33" s="1" t="s">
        <v>35</v>
      </c>
      <c r="F33" s="17" t="str">
        <f t="shared" si="0"/>
        <v>Поставка ТС группы УАЗ для нужд подразделений АО "Сахатранснефтегаз"</v>
      </c>
      <c r="G33" s="15" t="s">
        <v>208</v>
      </c>
      <c r="H33" s="16">
        <f t="shared" si="1"/>
        <v>11747900</v>
      </c>
      <c r="I33" s="15" t="s">
        <v>11</v>
      </c>
      <c r="J33" s="67" t="s">
        <v>182</v>
      </c>
      <c r="K33" s="63" t="s">
        <v>17</v>
      </c>
      <c r="L33" s="46" t="s">
        <v>100</v>
      </c>
      <c r="M33" s="46" t="s">
        <v>101</v>
      </c>
      <c r="N33" s="51">
        <v>13207900</v>
      </c>
      <c r="O33" s="48"/>
      <c r="P33" s="48">
        <v>716000</v>
      </c>
      <c r="Q33" s="51">
        <f>N33-P33-U33</f>
        <v>11747900</v>
      </c>
      <c r="R33" s="52"/>
      <c r="S33" s="53"/>
      <c r="T33" s="53"/>
      <c r="U33" s="54">
        <v>744000</v>
      </c>
      <c r="V33" s="53"/>
      <c r="W33" s="49">
        <f t="shared" si="4"/>
        <v>0</v>
      </c>
    </row>
    <row r="34" spans="1:23" ht="38.25">
      <c r="A34" s="15"/>
      <c r="B34" s="18"/>
      <c r="C34" s="18"/>
      <c r="D34" s="59"/>
      <c r="E34" s="1" t="s">
        <v>35</v>
      </c>
      <c r="F34" s="17" t="str">
        <f t="shared" si="0"/>
        <v>Поставка ТС группы УАЗ для нужд подразделений АО "Сахатранснефтегаз"</v>
      </c>
      <c r="G34" s="15" t="s">
        <v>184</v>
      </c>
      <c r="H34" s="16">
        <f t="shared" si="1"/>
        <v>744000</v>
      </c>
      <c r="I34" s="15" t="s">
        <v>11</v>
      </c>
      <c r="J34" s="67" t="s">
        <v>182</v>
      </c>
      <c r="K34" s="63" t="s">
        <v>17</v>
      </c>
      <c r="L34" s="46" t="s">
        <v>102</v>
      </c>
      <c r="M34" s="46" t="s">
        <v>101</v>
      </c>
      <c r="N34" s="51">
        <v>744000</v>
      </c>
      <c r="O34" s="48"/>
      <c r="P34" s="48"/>
      <c r="Q34" s="51">
        <v>744000</v>
      </c>
      <c r="R34" s="52"/>
      <c r="S34" s="53"/>
      <c r="T34" s="53"/>
      <c r="U34" s="53"/>
      <c r="V34" s="53"/>
      <c r="W34" s="49">
        <f t="shared" si="4"/>
        <v>0</v>
      </c>
    </row>
    <row r="35" spans="1:23" ht="25.5">
      <c r="A35" s="15"/>
      <c r="B35" s="18"/>
      <c r="C35" s="18"/>
      <c r="D35" s="59"/>
      <c r="E35" s="1"/>
      <c r="F35" s="17" t="str">
        <f t="shared" si="0"/>
        <v>поставка экскаватора HITACHI ZX330LC-5G </v>
      </c>
      <c r="G35" s="15" t="s">
        <v>184</v>
      </c>
      <c r="H35" s="16">
        <f t="shared" si="1"/>
        <v>0</v>
      </c>
      <c r="I35" s="15"/>
      <c r="J35" s="67" t="s">
        <v>182</v>
      </c>
      <c r="K35" s="63" t="s">
        <v>103</v>
      </c>
      <c r="L35" s="46" t="s">
        <v>104</v>
      </c>
      <c r="M35" s="46" t="s">
        <v>105</v>
      </c>
      <c r="N35" s="51">
        <v>14500000</v>
      </c>
      <c r="O35" s="48">
        <v>0</v>
      </c>
      <c r="P35" s="48">
        <v>14500000</v>
      </c>
      <c r="Q35" s="51">
        <v>0</v>
      </c>
      <c r="R35" s="52">
        <v>0</v>
      </c>
      <c r="S35" s="55">
        <v>0</v>
      </c>
      <c r="T35" s="55">
        <v>0</v>
      </c>
      <c r="U35" s="55">
        <v>0</v>
      </c>
      <c r="V35" s="55">
        <v>0</v>
      </c>
      <c r="W35" s="49">
        <f t="shared" si="4"/>
        <v>0</v>
      </c>
    </row>
    <row r="36" spans="1:23" ht="25.5">
      <c r="A36" s="15"/>
      <c r="B36" s="18"/>
      <c r="C36" s="18"/>
      <c r="D36" s="59"/>
      <c r="E36" s="19" t="s">
        <v>24</v>
      </c>
      <c r="F36" s="17" t="str">
        <f t="shared" si="0"/>
        <v>поставки здания КПП на ул.Автодорожная</v>
      </c>
      <c r="G36" s="15" t="s">
        <v>209</v>
      </c>
      <c r="H36" s="16">
        <f t="shared" si="1"/>
        <v>1300000</v>
      </c>
      <c r="I36" s="15" t="s">
        <v>18</v>
      </c>
      <c r="J36" s="67" t="s">
        <v>182</v>
      </c>
      <c r="K36" s="63" t="s">
        <v>106</v>
      </c>
      <c r="L36" s="46" t="s">
        <v>107</v>
      </c>
      <c r="M36" s="46" t="s">
        <v>108</v>
      </c>
      <c r="N36" s="51">
        <v>1300000</v>
      </c>
      <c r="O36" s="48"/>
      <c r="P36" s="48"/>
      <c r="Q36" s="51">
        <v>1300000</v>
      </c>
      <c r="R36" s="52"/>
      <c r="S36" s="53"/>
      <c r="T36" s="53"/>
      <c r="U36" s="53"/>
      <c r="V36" s="53"/>
      <c r="W36" s="49">
        <f t="shared" si="4"/>
        <v>0</v>
      </c>
    </row>
    <row r="37" spans="1:23" ht="102">
      <c r="A37" s="15"/>
      <c r="B37" s="18"/>
      <c r="C37" s="18"/>
      <c r="D37" s="59"/>
      <c r="E37" s="19" t="s">
        <v>22</v>
      </c>
      <c r="F37" s="17" t="str">
        <f t="shared" si="0"/>
        <v>Поставка полиэтиленовой трубной продукции и фитингов для нужд подразделений АО «Сахатранснефтегаз» на 2017 год.</v>
      </c>
      <c r="G37" s="15" t="s">
        <v>210</v>
      </c>
      <c r="H37" s="16">
        <f t="shared" si="1"/>
        <v>10414012.355999999</v>
      </c>
      <c r="I37" s="15" t="s">
        <v>11</v>
      </c>
      <c r="J37" s="67" t="s">
        <v>182</v>
      </c>
      <c r="K37" s="63" t="s">
        <v>109</v>
      </c>
      <c r="L37" s="56" t="s">
        <v>110</v>
      </c>
      <c r="M37" s="56" t="s">
        <v>111</v>
      </c>
      <c r="N37" s="51">
        <v>10564694.84</v>
      </c>
      <c r="O37" s="56">
        <v>48381.74639999999</v>
      </c>
      <c r="P37" s="56"/>
      <c r="Q37" s="56">
        <v>10414012.355999999</v>
      </c>
      <c r="R37" s="56"/>
      <c r="S37" s="56">
        <v>102300.68999999999</v>
      </c>
      <c r="T37" s="56"/>
      <c r="U37" s="56"/>
      <c r="V37" s="56"/>
      <c r="W37" s="49">
        <f>N36-SUM(O36:V36)</f>
        <v>0</v>
      </c>
    </row>
    <row r="38" spans="1:23" ht="38.25">
      <c r="A38" s="29"/>
      <c r="B38" s="28"/>
      <c r="C38" s="28"/>
      <c r="D38" s="60"/>
      <c r="E38" s="14" t="s">
        <v>33</v>
      </c>
      <c r="F38" s="17" t="str">
        <f t="shared" si="0"/>
        <v>Поставка элементов питания для нужд подразделения УГРС АО «Сахатранснефтегаз».</v>
      </c>
      <c r="G38" s="15" t="s">
        <v>211</v>
      </c>
      <c r="H38" s="16">
        <f t="shared" si="1"/>
        <v>318750</v>
      </c>
      <c r="I38" s="15" t="s">
        <v>219</v>
      </c>
      <c r="J38" s="67" t="s">
        <v>182</v>
      </c>
      <c r="K38" s="63" t="s">
        <v>81</v>
      </c>
      <c r="L38" s="46" t="s">
        <v>112</v>
      </c>
      <c r="M38" s="46" t="s">
        <v>113</v>
      </c>
      <c r="N38" s="51">
        <v>318750</v>
      </c>
      <c r="O38" s="48"/>
      <c r="P38" s="48"/>
      <c r="Q38" s="51">
        <v>318750</v>
      </c>
      <c r="R38" s="52"/>
      <c r="S38" s="53"/>
      <c r="T38" s="53"/>
      <c r="U38" s="53"/>
      <c r="V38" s="53"/>
      <c r="W38" s="49" t="e">
        <f>#REF!-SUM(#REF!)</f>
        <v>#REF!</v>
      </c>
    </row>
    <row r="39" spans="1:23" ht="102">
      <c r="A39" s="15"/>
      <c r="B39" s="18"/>
      <c r="C39" s="19"/>
      <c r="D39" s="59"/>
      <c r="E39" s="19" t="s">
        <v>22</v>
      </c>
      <c r="F39" s="17" t="str">
        <f t="shared" si="0"/>
        <v>Поставка изоляционных материалов для подразделений АО «Сахатранснефтегаз» на 2017 год.</v>
      </c>
      <c r="G39" s="15" t="s">
        <v>212</v>
      </c>
      <c r="H39" s="16">
        <f t="shared" si="1"/>
        <v>403322.82</v>
      </c>
      <c r="I39" s="15" t="s">
        <v>18</v>
      </c>
      <c r="J39" s="67" t="s">
        <v>182</v>
      </c>
      <c r="K39" s="63" t="s">
        <v>44</v>
      </c>
      <c r="L39" s="46" t="s">
        <v>114</v>
      </c>
      <c r="M39" s="46" t="s">
        <v>43</v>
      </c>
      <c r="N39" s="51">
        <v>587929.2</v>
      </c>
      <c r="O39" s="48">
        <f>5463*1.18</f>
        <v>6446.339999999999</v>
      </c>
      <c r="P39" s="48">
        <f>126703.08*1.18</f>
        <v>149509.63439999998</v>
      </c>
      <c r="Q39" s="51">
        <f>341799*1.18</f>
        <v>403322.82</v>
      </c>
      <c r="R39" s="52"/>
      <c r="S39" s="53">
        <f>24280*1.18</f>
        <v>28650.399999999998</v>
      </c>
      <c r="T39" s="53"/>
      <c r="U39" s="53"/>
      <c r="V39" s="53"/>
      <c r="W39" s="49">
        <f t="shared" si="4"/>
        <v>0.047600001096725464</v>
      </c>
    </row>
    <row r="40" spans="1:23" ht="51">
      <c r="A40" s="15"/>
      <c r="B40" s="18"/>
      <c r="C40" s="19"/>
      <c r="D40" s="59"/>
      <c r="E40" s="19"/>
      <c r="F40" s="17" t="str">
        <f t="shared" si="0"/>
        <v>Поставка электротехнической продукции для подразделения УДиТГ АО «Сахатранснефтегаз» на 2017 год.</v>
      </c>
      <c r="G40" s="15" t="s">
        <v>196</v>
      </c>
      <c r="H40" s="16">
        <f t="shared" si="1"/>
        <v>0</v>
      </c>
      <c r="I40" s="15"/>
      <c r="J40" s="67" t="s">
        <v>182</v>
      </c>
      <c r="K40" s="63" t="s">
        <v>81</v>
      </c>
      <c r="L40" s="46" t="s">
        <v>115</v>
      </c>
      <c r="M40" s="46" t="s">
        <v>116</v>
      </c>
      <c r="N40" s="51">
        <v>702240</v>
      </c>
      <c r="O40" s="48">
        <v>702240</v>
      </c>
      <c r="P40" s="48"/>
      <c r="Q40" s="51"/>
      <c r="R40" s="52"/>
      <c r="S40" s="53"/>
      <c r="T40" s="53"/>
      <c r="U40" s="53"/>
      <c r="V40" s="53"/>
      <c r="W40" s="49">
        <f t="shared" si="4"/>
        <v>0</v>
      </c>
    </row>
    <row r="41" spans="1:23" ht="25.5">
      <c r="A41" s="15"/>
      <c r="B41" s="18"/>
      <c r="C41" s="19"/>
      <c r="D41" s="59"/>
      <c r="E41" s="19"/>
      <c r="F41" s="17" t="str">
        <f t="shared" si="0"/>
        <v>Поставка контроллеров и модулей для ЛПУМГ АО СТНГ</v>
      </c>
      <c r="G41" s="15" t="s">
        <v>197</v>
      </c>
      <c r="H41" s="16">
        <f t="shared" si="1"/>
        <v>0</v>
      </c>
      <c r="I41" s="15"/>
      <c r="J41" s="67" t="s">
        <v>182</v>
      </c>
      <c r="K41" s="63" t="s">
        <v>117</v>
      </c>
      <c r="L41" s="46" t="s">
        <v>118</v>
      </c>
      <c r="M41" s="46" t="s">
        <v>119</v>
      </c>
      <c r="N41" s="51">
        <v>876617.27</v>
      </c>
      <c r="O41" s="48"/>
      <c r="P41" s="48">
        <f>N41</f>
        <v>876617.27</v>
      </c>
      <c r="Q41" s="51"/>
      <c r="R41" s="52"/>
      <c r="S41" s="53"/>
      <c r="T41" s="53"/>
      <c r="U41" s="53"/>
      <c r="V41" s="53"/>
      <c r="W41" s="49">
        <f t="shared" si="4"/>
        <v>0.005599999916739762</v>
      </c>
    </row>
    <row r="42" spans="1:23" ht="25.5">
      <c r="A42" s="15"/>
      <c r="B42" s="18"/>
      <c r="C42" s="19"/>
      <c r="D42" s="59"/>
      <c r="E42" s="19"/>
      <c r="F42" s="17" t="str">
        <f t="shared" si="0"/>
        <v>Поставка системы звук.трансляции для ЛПУМГ</v>
      </c>
      <c r="G42" s="15" t="s">
        <v>198</v>
      </c>
      <c r="H42" s="16">
        <f t="shared" si="1"/>
        <v>0</v>
      </c>
      <c r="I42" s="15"/>
      <c r="J42" s="67" t="s">
        <v>182</v>
      </c>
      <c r="K42" s="63" t="s">
        <v>120</v>
      </c>
      <c r="L42" s="46" t="s">
        <v>121</v>
      </c>
      <c r="M42" s="46" t="s">
        <v>122</v>
      </c>
      <c r="N42" s="51">
        <v>425212.54</v>
      </c>
      <c r="O42" s="48"/>
      <c r="P42" s="48">
        <f>N42</f>
        <v>425212.54</v>
      </c>
      <c r="Q42" s="51"/>
      <c r="R42" s="52"/>
      <c r="S42" s="53"/>
      <c r="T42" s="53"/>
      <c r="U42" s="53"/>
      <c r="V42" s="53"/>
      <c r="W42" s="49">
        <f t="shared" si="4"/>
        <v>0</v>
      </c>
    </row>
    <row r="43" spans="1:23" ht="102">
      <c r="A43" s="15"/>
      <c r="B43" s="18"/>
      <c r="C43" s="19"/>
      <c r="D43" s="59"/>
      <c r="E43" s="19" t="s">
        <v>22</v>
      </c>
      <c r="F43" s="17" t="str">
        <f t="shared" si="0"/>
        <v>Поставка запорной арматуры для УГРС</v>
      </c>
      <c r="G43" s="15" t="s">
        <v>216</v>
      </c>
      <c r="H43" s="16">
        <f t="shared" si="1"/>
        <v>4776304.88</v>
      </c>
      <c r="I43" s="15" t="s">
        <v>18</v>
      </c>
      <c r="J43" s="67" t="s">
        <v>183</v>
      </c>
      <c r="K43" s="63" t="s">
        <v>123</v>
      </c>
      <c r="L43" s="46" t="s">
        <v>124</v>
      </c>
      <c r="M43" s="46" t="s">
        <v>125</v>
      </c>
      <c r="N43" s="51">
        <v>4776304.88</v>
      </c>
      <c r="O43" s="48"/>
      <c r="P43" s="48"/>
      <c r="Q43" s="51">
        <v>4776304.88</v>
      </c>
      <c r="R43" s="52"/>
      <c r="S43" s="53"/>
      <c r="T43" s="53"/>
      <c r="U43" s="53"/>
      <c r="V43" s="53"/>
      <c r="W43" s="49">
        <f t="shared" si="4"/>
        <v>0</v>
      </c>
    </row>
    <row r="44" spans="1:23" ht="38.25">
      <c r="A44" s="15"/>
      <c r="B44" s="18"/>
      <c r="C44" s="19"/>
      <c r="D44" s="59"/>
      <c r="E44" s="19"/>
      <c r="F44" s="17" t="str">
        <f t="shared" si="0"/>
        <v>Поставка оборудования для подразделения УДиТГ АО «Сахатранснефтегаз» на 2017 год.</v>
      </c>
      <c r="G44" s="15" t="s">
        <v>199</v>
      </c>
      <c r="H44" s="16">
        <f t="shared" si="1"/>
        <v>0</v>
      </c>
      <c r="I44" s="15"/>
      <c r="J44" s="67" t="s">
        <v>183</v>
      </c>
      <c r="K44" s="63" t="s">
        <v>68</v>
      </c>
      <c r="L44" s="46" t="s">
        <v>126</v>
      </c>
      <c r="M44" s="46" t="s">
        <v>127</v>
      </c>
      <c r="N44" s="51">
        <v>3293616</v>
      </c>
      <c r="O44" s="48">
        <v>3293616</v>
      </c>
      <c r="P44" s="48"/>
      <c r="Q44" s="51"/>
      <c r="R44" s="52"/>
      <c r="S44" s="53"/>
      <c r="T44" s="53"/>
      <c r="U44" s="53"/>
      <c r="V44" s="53"/>
      <c r="W44" s="49">
        <f t="shared" si="4"/>
        <v>0</v>
      </c>
    </row>
    <row r="45" spans="1:23" ht="102">
      <c r="A45" s="15"/>
      <c r="B45" s="18"/>
      <c r="C45" s="19"/>
      <c r="D45" s="59"/>
      <c r="E45" s="19" t="s">
        <v>22</v>
      </c>
      <c r="F45" s="17" t="str">
        <f t="shared" si="0"/>
        <v>Поставка элементов трубопроводов для подразделений АО «Сахатранснефтегаз» на 2017 год.</v>
      </c>
      <c r="G45" s="15" t="s">
        <v>213</v>
      </c>
      <c r="H45" s="16">
        <f t="shared" si="1"/>
        <v>2900668.92</v>
      </c>
      <c r="I45" s="15" t="s">
        <v>18</v>
      </c>
      <c r="J45" s="67" t="s">
        <v>183</v>
      </c>
      <c r="K45" s="63" t="s">
        <v>128</v>
      </c>
      <c r="L45" s="46" t="s">
        <v>129</v>
      </c>
      <c r="M45" s="46" t="s">
        <v>130</v>
      </c>
      <c r="N45" s="51">
        <v>3377508.1</v>
      </c>
      <c r="O45" s="48">
        <v>475706.37999999995</v>
      </c>
      <c r="P45" s="48"/>
      <c r="Q45" s="51">
        <v>2900668.92</v>
      </c>
      <c r="R45" s="52"/>
      <c r="S45" s="53">
        <v>1132.8</v>
      </c>
      <c r="T45" s="53"/>
      <c r="U45" s="53"/>
      <c r="V45" s="53"/>
      <c r="W45" s="49">
        <f t="shared" si="4"/>
        <v>0</v>
      </c>
    </row>
    <row r="46" spans="1:23" ht="51">
      <c r="A46" s="15"/>
      <c r="B46" s="18"/>
      <c r="C46" s="19"/>
      <c r="D46" s="59"/>
      <c r="E46" s="19"/>
      <c r="F46" s="17" t="str">
        <f t="shared" si="0"/>
        <v>Поставка изоляционных материалов для подразделения УТС АО «Сахатранснефтегаз» на 2017 год (утеплитель Кнауф)</v>
      </c>
      <c r="G46" s="15"/>
      <c r="H46" s="16">
        <f t="shared" si="1"/>
        <v>0</v>
      </c>
      <c r="I46" s="15"/>
      <c r="J46" s="67" t="s">
        <v>183</v>
      </c>
      <c r="K46" s="63" t="s">
        <v>81</v>
      </c>
      <c r="L46" s="46" t="s">
        <v>131</v>
      </c>
      <c r="M46" s="46" t="s">
        <v>132</v>
      </c>
      <c r="N46" s="51">
        <v>825000</v>
      </c>
      <c r="O46" s="48"/>
      <c r="P46" s="48"/>
      <c r="Q46" s="51"/>
      <c r="R46" s="52"/>
      <c r="S46" s="53">
        <v>825000</v>
      </c>
      <c r="T46" s="53"/>
      <c r="U46" s="53"/>
      <c r="V46" s="53"/>
      <c r="W46" s="49">
        <f t="shared" si="4"/>
        <v>0</v>
      </c>
    </row>
    <row r="47" spans="1:23" ht="25.5">
      <c r="A47" s="15"/>
      <c r="B47" s="18"/>
      <c r="C47" s="19"/>
      <c r="D47" s="59"/>
      <c r="E47" s="19"/>
      <c r="F47" s="17" t="str">
        <f t="shared" si="0"/>
        <v>Поставка мини-эксковатора для нужд подразделения ЛПУМГ</v>
      </c>
      <c r="G47" s="15" t="s">
        <v>184</v>
      </c>
      <c r="H47" s="16">
        <f t="shared" si="1"/>
        <v>0</v>
      </c>
      <c r="I47" s="15"/>
      <c r="J47" s="67" t="s">
        <v>183</v>
      </c>
      <c r="K47" s="63" t="s">
        <v>133</v>
      </c>
      <c r="L47" s="46" t="s">
        <v>134</v>
      </c>
      <c r="M47" s="46" t="s">
        <v>135</v>
      </c>
      <c r="N47" s="51">
        <v>2450000</v>
      </c>
      <c r="O47" s="48"/>
      <c r="P47" s="48">
        <f>N47</f>
        <v>2450000</v>
      </c>
      <c r="Q47" s="51"/>
      <c r="R47" s="52"/>
      <c r="S47" s="53"/>
      <c r="T47" s="53"/>
      <c r="U47" s="53"/>
      <c r="V47" s="53"/>
      <c r="W47" s="49">
        <f>N45-SUM(O45:V45)</f>
        <v>0</v>
      </c>
    </row>
    <row r="48" spans="1:23" ht="102">
      <c r="A48" s="15"/>
      <c r="B48" s="18"/>
      <c r="C48" s="19"/>
      <c r="D48" s="59"/>
      <c r="E48" s="19" t="s">
        <v>22</v>
      </c>
      <c r="F48" s="17" t="str">
        <f t="shared" si="0"/>
        <v>Поставка оборудования для нужд подразделений АО «Сахатранснефтегаз» на 2017 год.</v>
      </c>
      <c r="G48" s="15" t="s">
        <v>214</v>
      </c>
      <c r="H48" s="16">
        <f t="shared" si="1"/>
        <v>1800444</v>
      </c>
      <c r="I48" s="15" t="s">
        <v>18</v>
      </c>
      <c r="J48" s="67" t="s">
        <v>183</v>
      </c>
      <c r="K48" s="63" t="s">
        <v>68</v>
      </c>
      <c r="L48" s="46" t="s">
        <v>136</v>
      </c>
      <c r="M48" s="46" t="s">
        <v>137</v>
      </c>
      <c r="N48" s="51">
        <v>3934120</v>
      </c>
      <c r="O48" s="48">
        <f>3934120-P48-Q48</f>
        <v>2045412</v>
      </c>
      <c r="P48" s="48">
        <f>74800*1.18</f>
        <v>88264</v>
      </c>
      <c r="Q48" s="51">
        <f>1525800*1.18</f>
        <v>1800444</v>
      </c>
      <c r="R48" s="52"/>
      <c r="S48" s="53"/>
      <c r="T48" s="53"/>
      <c r="U48" s="53"/>
      <c r="V48" s="53"/>
      <c r="W48" s="49">
        <f>N46-SUM(O46:V46)</f>
        <v>0</v>
      </c>
    </row>
    <row r="49" spans="3:23" ht="51">
      <c r="C49" s="2"/>
      <c r="E49" s="19"/>
      <c r="F49" s="17" t="str">
        <f t="shared" si="0"/>
        <v>Поставка запорной и регулирующей арматуры для нужд подразделений АО «Сахатранснефтегаз» на 2017 год.</v>
      </c>
      <c r="G49" s="15" t="s">
        <v>200</v>
      </c>
      <c r="H49" s="16">
        <f t="shared" si="1"/>
        <v>0</v>
      </c>
      <c r="I49" s="15"/>
      <c r="J49" s="67" t="s">
        <v>183</v>
      </c>
      <c r="K49" s="63" t="s">
        <v>123</v>
      </c>
      <c r="L49" s="46" t="s">
        <v>138</v>
      </c>
      <c r="M49" s="46" t="s">
        <v>139</v>
      </c>
      <c r="N49" s="51">
        <v>1667148.84</v>
      </c>
      <c r="O49" s="48">
        <f>1667148.84-P49-S49</f>
        <v>564666.5800000001</v>
      </c>
      <c r="P49" s="48">
        <f>69196*1.18</f>
        <v>81651.28</v>
      </c>
      <c r="Q49" s="51"/>
      <c r="R49" s="52"/>
      <c r="S49" s="53">
        <f>865111*1.18</f>
        <v>1020830.98</v>
      </c>
      <c r="T49" s="53"/>
      <c r="U49" s="53"/>
      <c r="V49" s="53"/>
      <c r="W49" s="49">
        <f t="shared" si="4"/>
        <v>0</v>
      </c>
    </row>
    <row r="50" spans="3:23" ht="25.5">
      <c r="C50" s="2"/>
      <c r="E50" s="19"/>
      <c r="F50" s="17" t="str">
        <f t="shared" si="0"/>
        <v>поставка запасных частей на транспортные средства</v>
      </c>
      <c r="G50" s="15" t="s">
        <v>201</v>
      </c>
      <c r="H50" s="16">
        <f t="shared" si="1"/>
        <v>0</v>
      </c>
      <c r="I50" s="15"/>
      <c r="J50" s="67" t="s">
        <v>183</v>
      </c>
      <c r="K50" s="63" t="s">
        <v>140</v>
      </c>
      <c r="L50" s="46" t="s">
        <v>141</v>
      </c>
      <c r="M50" s="46" t="s">
        <v>142</v>
      </c>
      <c r="N50" s="51">
        <v>1503000</v>
      </c>
      <c r="O50" s="48">
        <v>0</v>
      </c>
      <c r="P50" s="48">
        <v>1503000</v>
      </c>
      <c r="Q50" s="51">
        <v>0</v>
      </c>
      <c r="R50" s="52">
        <v>0</v>
      </c>
      <c r="S50" s="55">
        <v>0</v>
      </c>
      <c r="T50" s="55">
        <v>0</v>
      </c>
      <c r="U50" s="55">
        <v>0</v>
      </c>
      <c r="V50" s="55">
        <v>0</v>
      </c>
      <c r="W50" s="49">
        <f t="shared" si="4"/>
        <v>0</v>
      </c>
    </row>
    <row r="51" spans="3:23" ht="25.5">
      <c r="C51" s="2"/>
      <c r="E51" s="19"/>
      <c r="F51" s="17" t="str">
        <f t="shared" si="0"/>
        <v>поставка автобуса КАВЗ 4235-12 АВРОРА</v>
      </c>
      <c r="G51" s="15" t="s">
        <v>184</v>
      </c>
      <c r="H51" s="16">
        <f t="shared" si="1"/>
        <v>0</v>
      </c>
      <c r="I51" s="15"/>
      <c r="J51" s="67" t="s">
        <v>183</v>
      </c>
      <c r="K51" s="63" t="s">
        <v>143</v>
      </c>
      <c r="L51" s="46" t="s">
        <v>144</v>
      </c>
      <c r="M51" s="46" t="s">
        <v>145</v>
      </c>
      <c r="N51" s="51">
        <v>4307000</v>
      </c>
      <c r="O51" s="48">
        <v>0</v>
      </c>
      <c r="P51" s="48">
        <v>4307000</v>
      </c>
      <c r="Q51" s="51">
        <v>0</v>
      </c>
      <c r="R51" s="52">
        <v>0</v>
      </c>
      <c r="S51" s="55">
        <v>0</v>
      </c>
      <c r="T51" s="55">
        <v>0</v>
      </c>
      <c r="U51" s="55">
        <v>0</v>
      </c>
      <c r="V51" s="55">
        <v>0</v>
      </c>
      <c r="W51" s="49">
        <f t="shared" si="4"/>
        <v>0</v>
      </c>
    </row>
    <row r="52" spans="3:23" ht="12.75">
      <c r="C52" s="2"/>
      <c r="E52" s="19"/>
      <c r="F52" s="17" t="str">
        <f t="shared" si="0"/>
        <v>Поставка лодочных моторов</v>
      </c>
      <c r="G52" s="15" t="s">
        <v>202</v>
      </c>
      <c r="H52" s="16">
        <f t="shared" si="1"/>
        <v>0</v>
      </c>
      <c r="I52" s="15"/>
      <c r="J52" s="67" t="s">
        <v>183</v>
      </c>
      <c r="K52" s="63" t="s">
        <v>146</v>
      </c>
      <c r="L52" s="46" t="s">
        <v>147</v>
      </c>
      <c r="M52" s="46" t="s">
        <v>148</v>
      </c>
      <c r="N52" s="51">
        <v>639800</v>
      </c>
      <c r="O52" s="48"/>
      <c r="P52" s="48">
        <v>639800</v>
      </c>
      <c r="Q52" s="51"/>
      <c r="R52" s="52"/>
      <c r="S52" s="55"/>
      <c r="T52" s="55"/>
      <c r="U52" s="55"/>
      <c r="V52" s="55"/>
      <c r="W52" s="49">
        <f t="shared" si="4"/>
        <v>0</v>
      </c>
    </row>
    <row r="53" spans="3:23" ht="22.5">
      <c r="C53" s="2"/>
      <c r="E53" s="19"/>
      <c r="F53" s="17" t="str">
        <f t="shared" si="0"/>
        <v>поставка ТС на шасси УРАЛ</v>
      </c>
      <c r="G53" s="15" t="s">
        <v>191</v>
      </c>
      <c r="H53" s="16">
        <f t="shared" si="1"/>
        <v>0</v>
      </c>
      <c r="I53" s="15"/>
      <c r="J53" s="67" t="s">
        <v>183</v>
      </c>
      <c r="K53" s="63" t="s">
        <v>149</v>
      </c>
      <c r="L53" s="46" t="s">
        <v>150</v>
      </c>
      <c r="M53" s="46" t="s">
        <v>151</v>
      </c>
      <c r="N53" s="51">
        <v>18404999.97</v>
      </c>
      <c r="O53" s="48">
        <v>4329999.99</v>
      </c>
      <c r="P53" s="48">
        <v>14074999.98</v>
      </c>
      <c r="Q53" s="51">
        <v>0</v>
      </c>
      <c r="R53" s="52">
        <v>0</v>
      </c>
      <c r="S53" s="55">
        <v>0</v>
      </c>
      <c r="T53" s="55">
        <v>0</v>
      </c>
      <c r="U53" s="55">
        <v>0</v>
      </c>
      <c r="V53" s="55">
        <v>0</v>
      </c>
      <c r="W53" s="49">
        <f t="shared" si="4"/>
        <v>0</v>
      </c>
    </row>
    <row r="54" spans="3:23" ht="102">
      <c r="C54" s="2"/>
      <c r="E54" s="19" t="s">
        <v>22</v>
      </c>
      <c r="F54" s="17" t="str">
        <f t="shared" si="0"/>
        <v>Поставка трубной продукции для нужд подразделений АО «Сахатранснефтегаз» на 2017 год.</v>
      </c>
      <c r="G54" s="15" t="s">
        <v>215</v>
      </c>
      <c r="H54" s="16">
        <f t="shared" si="1"/>
        <v>29331339.8978</v>
      </c>
      <c r="I54" s="15" t="s">
        <v>11</v>
      </c>
      <c r="J54" s="67" t="s">
        <v>183</v>
      </c>
      <c r="K54" s="63" t="s">
        <v>10</v>
      </c>
      <c r="L54" s="46" t="s">
        <v>152</v>
      </c>
      <c r="M54" s="46" t="s">
        <v>153</v>
      </c>
      <c r="N54" s="51">
        <v>40596279.03</v>
      </c>
      <c r="O54" s="48">
        <v>7740330.454399999</v>
      </c>
      <c r="P54" s="48">
        <v>416058.8786</v>
      </c>
      <c r="Q54" s="51">
        <v>29331339.8978</v>
      </c>
      <c r="R54" s="52">
        <v>80707.516</v>
      </c>
      <c r="S54" s="55">
        <v>3027842.2871999997</v>
      </c>
      <c r="T54" s="55"/>
      <c r="U54" s="55"/>
      <c r="V54" s="55"/>
      <c r="W54" s="49">
        <f>N53-SUM(O53:V53)</f>
        <v>0</v>
      </c>
    </row>
    <row r="55" spans="3:23" ht="22.5">
      <c r="C55" s="2"/>
      <c r="E55" s="19"/>
      <c r="F55" s="17" t="str">
        <f t="shared" si="0"/>
        <v>поставка ТС на шасси УРАЛ</v>
      </c>
      <c r="G55" s="15" t="s">
        <v>184</v>
      </c>
      <c r="H55" s="16">
        <f t="shared" si="1"/>
        <v>0</v>
      </c>
      <c r="I55" s="15"/>
      <c r="J55" s="67" t="s">
        <v>183</v>
      </c>
      <c r="K55" s="63" t="s">
        <v>154</v>
      </c>
      <c r="L55" s="46" t="s">
        <v>155</v>
      </c>
      <c r="M55" s="46" t="s">
        <v>151</v>
      </c>
      <c r="N55" s="51">
        <v>3127062</v>
      </c>
      <c r="O55" s="48">
        <v>0</v>
      </c>
      <c r="P55" s="48">
        <v>3127062</v>
      </c>
      <c r="Q55" s="48">
        <v>0</v>
      </c>
      <c r="R55" s="48">
        <v>0</v>
      </c>
      <c r="S55" s="48">
        <v>0</v>
      </c>
      <c r="T55" s="48">
        <v>0</v>
      </c>
      <c r="U55" s="48">
        <v>0</v>
      </c>
      <c r="V55" s="48">
        <v>0</v>
      </c>
      <c r="W55" s="49" t="e">
        <f>#REF!-SUM(#REF!)</f>
        <v>#REF!</v>
      </c>
    </row>
    <row r="56" spans="3:23" ht="25.5">
      <c r="C56" s="2"/>
      <c r="E56" s="19"/>
      <c r="F56" s="17" t="str">
        <f t="shared" si="0"/>
        <v>Поставка ГСМ наливом с Як.нефтебазы (Лот №10)</v>
      </c>
      <c r="G56" s="15">
        <v>22.8</v>
      </c>
      <c r="H56" s="16">
        <f t="shared" si="1"/>
        <v>0</v>
      </c>
      <c r="I56" s="15"/>
      <c r="J56" s="67" t="s">
        <v>183</v>
      </c>
      <c r="K56" s="63" t="s">
        <v>37</v>
      </c>
      <c r="L56" s="46" t="s">
        <v>156</v>
      </c>
      <c r="M56" s="46" t="s">
        <v>157</v>
      </c>
      <c r="N56" s="51">
        <v>1307352</v>
      </c>
      <c r="O56" s="48"/>
      <c r="P56" s="48">
        <f>N56</f>
        <v>1307352</v>
      </c>
      <c r="Q56" s="48"/>
      <c r="R56" s="48"/>
      <c r="S56" s="48"/>
      <c r="T56" s="48"/>
      <c r="U56" s="48"/>
      <c r="V56" s="48"/>
      <c r="W56" s="49">
        <f t="shared" si="4"/>
        <v>-0.003999993205070496</v>
      </c>
    </row>
    <row r="57" spans="3:23" ht="25.5">
      <c r="C57" s="2"/>
      <c r="E57" s="19"/>
      <c r="F57" s="17" t="str">
        <f t="shared" si="0"/>
        <v>Поставка ГСМ наливом с Вил.нефтебазы (Лот №9)</v>
      </c>
      <c r="G57" s="15">
        <v>53.8</v>
      </c>
      <c r="H57" s="16">
        <f t="shared" si="1"/>
        <v>0</v>
      </c>
      <c r="I57" s="15"/>
      <c r="J57" s="67" t="s">
        <v>183</v>
      </c>
      <c r="K57" s="63" t="s">
        <v>39</v>
      </c>
      <c r="L57" s="46" t="s">
        <v>158</v>
      </c>
      <c r="M57" s="46" t="s">
        <v>159</v>
      </c>
      <c r="N57" s="51">
        <v>3254808.8</v>
      </c>
      <c r="O57" s="48">
        <v>2320713.19</v>
      </c>
      <c r="P57" s="48"/>
      <c r="Q57" s="48"/>
      <c r="R57" s="48"/>
      <c r="S57" s="48">
        <v>934095.61</v>
      </c>
      <c r="T57" s="48"/>
      <c r="U57" s="48"/>
      <c r="V57" s="48"/>
      <c r="W57" s="49">
        <f t="shared" si="4"/>
        <v>0</v>
      </c>
    </row>
    <row r="58" spans="3:23" ht="25.5">
      <c r="C58" s="2"/>
      <c r="E58" s="19"/>
      <c r="F58" s="17" t="str">
        <f t="shared" si="0"/>
        <v>Поставка ГСМ через ПК Вилюйск, Бердигестях, Якутск (Лот №6)</v>
      </c>
      <c r="G58" s="15">
        <v>12000</v>
      </c>
      <c r="H58" s="16">
        <f t="shared" si="1"/>
        <v>0</v>
      </c>
      <c r="I58" s="15"/>
      <c r="J58" s="67" t="s">
        <v>183</v>
      </c>
      <c r="K58" s="63" t="s">
        <v>39</v>
      </c>
      <c r="L58" s="46" t="s">
        <v>160</v>
      </c>
      <c r="M58" s="46" t="s">
        <v>161</v>
      </c>
      <c r="N58" s="51">
        <v>610800</v>
      </c>
      <c r="O58" s="48">
        <f>N58</f>
        <v>610800</v>
      </c>
      <c r="P58" s="48"/>
      <c r="Q58" s="48"/>
      <c r="R58" s="48"/>
      <c r="S58" s="48"/>
      <c r="T58" s="48"/>
      <c r="U58" s="48"/>
      <c r="V58" s="48"/>
      <c r="W58" s="49" t="e">
        <f>#REF!-SUM(#REF!)</f>
        <v>#REF!</v>
      </c>
    </row>
    <row r="59" spans="3:23" ht="25.5">
      <c r="C59" s="2"/>
      <c r="E59" s="19"/>
      <c r="F59" s="17" t="str">
        <f t="shared" si="0"/>
        <v>Поставка ГСМ через ПК Як, М-Канг, Горн (Орто-Сурт) (Лот №5)</v>
      </c>
      <c r="G59" s="15">
        <v>2500</v>
      </c>
      <c r="H59" s="16">
        <f t="shared" si="1"/>
        <v>0</v>
      </c>
      <c r="I59" s="15"/>
      <c r="J59" s="67" t="s">
        <v>183</v>
      </c>
      <c r="K59" s="63" t="s">
        <v>37</v>
      </c>
      <c r="L59" s="46" t="s">
        <v>162</v>
      </c>
      <c r="M59" s="46" t="s">
        <v>163</v>
      </c>
      <c r="N59" s="51">
        <v>126200</v>
      </c>
      <c r="O59" s="48">
        <f>N59</f>
        <v>126200</v>
      </c>
      <c r="P59" s="48"/>
      <c r="Q59" s="48"/>
      <c r="R59" s="48"/>
      <c r="S59" s="48"/>
      <c r="T59" s="48"/>
      <c r="U59" s="48"/>
      <c r="V59" s="48"/>
      <c r="W59" s="49" t="e">
        <f>#REF!-SUM(#REF!)</f>
        <v>#REF!</v>
      </c>
    </row>
    <row r="60" spans="3:23" ht="25.5">
      <c r="C60" s="2"/>
      <c r="E60" s="19" t="s">
        <v>19</v>
      </c>
      <c r="F60" s="17" t="str">
        <f t="shared" si="0"/>
        <v>Поставка ГСМ через ПК Вилюйск, Ханг, Ввил, Ленск, Жатай (Лот №4)</v>
      </c>
      <c r="G60" s="15">
        <v>63595</v>
      </c>
      <c r="H60" s="16">
        <f t="shared" si="1"/>
        <v>3201158</v>
      </c>
      <c r="I60" s="15"/>
      <c r="J60" s="67" t="s">
        <v>183</v>
      </c>
      <c r="K60" s="63" t="s">
        <v>39</v>
      </c>
      <c r="L60" s="46" t="s">
        <v>164</v>
      </c>
      <c r="M60" s="46" t="s">
        <v>42</v>
      </c>
      <c r="N60" s="51">
        <v>3201158</v>
      </c>
      <c r="O60" s="48"/>
      <c r="P60" s="48"/>
      <c r="Q60" s="48">
        <f>N60</f>
        <v>3201158</v>
      </c>
      <c r="R60" s="48"/>
      <c r="S60" s="48"/>
      <c r="T60" s="48"/>
      <c r="U60" s="48"/>
      <c r="V60" s="48"/>
      <c r="W60" s="49" t="e">
        <f>#REF!-SUM(#REF!)</f>
        <v>#REF!</v>
      </c>
    </row>
    <row r="61" spans="3:23" ht="25.5">
      <c r="C61" s="2"/>
      <c r="E61" s="19" t="s">
        <v>19</v>
      </c>
      <c r="F61" s="17" t="str">
        <f t="shared" si="0"/>
        <v>Поставка ГСМ через ПК Намцы, Як, М-Канг, Кобяй, Вил, Горн (Лот №3)</v>
      </c>
      <c r="G61" s="15">
        <v>140455</v>
      </c>
      <c r="H61" s="16">
        <f t="shared" si="1"/>
        <v>7070396.4</v>
      </c>
      <c r="I61" s="15"/>
      <c r="J61" s="67" t="s">
        <v>183</v>
      </c>
      <c r="K61" s="63" t="s">
        <v>37</v>
      </c>
      <c r="L61" s="46" t="s">
        <v>165</v>
      </c>
      <c r="M61" s="46" t="s">
        <v>166</v>
      </c>
      <c r="N61" s="51">
        <v>7070396.4</v>
      </c>
      <c r="O61" s="48"/>
      <c r="P61" s="48"/>
      <c r="Q61" s="48">
        <f>N61</f>
        <v>7070396.4</v>
      </c>
      <c r="R61" s="48"/>
      <c r="S61" s="48"/>
      <c r="T61" s="48"/>
      <c r="U61" s="48"/>
      <c r="V61" s="48"/>
      <c r="W61" s="49">
        <f>N56-SUM(O56:V56)</f>
        <v>0</v>
      </c>
    </row>
    <row r="62" spans="3:23" ht="25.5">
      <c r="C62" s="2"/>
      <c r="E62" s="19"/>
      <c r="F62" s="17" t="str">
        <f t="shared" si="0"/>
        <v>поставка нефтепродуктов ПК Якутск (Лот №2)</v>
      </c>
      <c r="G62" s="15"/>
      <c r="H62" s="16">
        <f t="shared" si="1"/>
        <v>0</v>
      </c>
      <c r="I62" s="15"/>
      <c r="J62" s="67" t="s">
        <v>183</v>
      </c>
      <c r="K62" s="63" t="s">
        <v>37</v>
      </c>
      <c r="L62" s="46" t="s">
        <v>167</v>
      </c>
      <c r="M62" s="46" t="s">
        <v>168</v>
      </c>
      <c r="N62" s="51">
        <v>431860</v>
      </c>
      <c r="O62" s="48"/>
      <c r="P62" s="48"/>
      <c r="Q62" s="48"/>
      <c r="R62" s="48">
        <f>N62</f>
        <v>431860</v>
      </c>
      <c r="S62" s="48"/>
      <c r="T62" s="48"/>
      <c r="U62" s="48"/>
      <c r="V62" s="48"/>
      <c r="W62" s="49">
        <f>N57-SUM(O57:V57)</f>
        <v>0</v>
      </c>
    </row>
    <row r="63" spans="3:23" ht="25.5">
      <c r="C63" s="2"/>
      <c r="E63" s="19"/>
      <c r="F63" s="17" t="str">
        <f t="shared" si="0"/>
        <v>Поставка ГСМ ПК через АЗС Як, М.-Канг.(Лот №1)</v>
      </c>
      <c r="G63" s="15">
        <v>50500</v>
      </c>
      <c r="H63" s="16">
        <f t="shared" si="1"/>
        <v>0</v>
      </c>
      <c r="I63" s="15"/>
      <c r="J63" s="67" t="s">
        <v>183</v>
      </c>
      <c r="K63" s="63" t="s">
        <v>37</v>
      </c>
      <c r="L63" s="46" t="s">
        <v>169</v>
      </c>
      <c r="M63" s="46" t="s">
        <v>170</v>
      </c>
      <c r="N63" s="51">
        <v>2567800</v>
      </c>
      <c r="O63" s="48"/>
      <c r="P63" s="48">
        <f>N63</f>
        <v>2567800</v>
      </c>
      <c r="Q63" s="48"/>
      <c r="R63" s="48"/>
      <c r="S63" s="48"/>
      <c r="T63" s="48"/>
      <c r="U63" s="48"/>
      <c r="V63" s="48"/>
      <c r="W63" s="49" t="e">
        <f>#REF!-SUM(#REF!)</f>
        <v>#REF!</v>
      </c>
    </row>
    <row r="64" spans="3:23" ht="25.5">
      <c r="C64" s="2"/>
      <c r="E64" s="19"/>
      <c r="F64" s="17" t="str">
        <f t="shared" si="0"/>
        <v>поставка запасных частей на ТС группы УРАЛ</v>
      </c>
      <c r="G64" s="15">
        <v>3695</v>
      </c>
      <c r="H64" s="16">
        <f t="shared" si="1"/>
        <v>0</v>
      </c>
      <c r="I64" s="15"/>
      <c r="J64" s="67" t="s">
        <v>183</v>
      </c>
      <c r="K64" s="63" t="s">
        <v>171</v>
      </c>
      <c r="L64" s="46" t="s">
        <v>172</v>
      </c>
      <c r="M64" s="46" t="s">
        <v>173</v>
      </c>
      <c r="N64" s="48">
        <v>4175262.81</v>
      </c>
      <c r="O64" s="52">
        <v>2746113.34</v>
      </c>
      <c r="P64" s="52">
        <v>1429149.47</v>
      </c>
      <c r="Q64" s="52">
        <v>0</v>
      </c>
      <c r="R64" s="52">
        <v>0</v>
      </c>
      <c r="S64" s="52">
        <v>0</v>
      </c>
      <c r="T64" s="52">
        <v>0</v>
      </c>
      <c r="U64" s="52">
        <v>0</v>
      </c>
      <c r="V64" s="52">
        <v>0</v>
      </c>
      <c r="W64" s="49" t="e">
        <f>#REF!-SUM(#REF!)</f>
        <v>#REF!</v>
      </c>
    </row>
    <row r="65" spans="3:23" ht="38.25">
      <c r="C65" s="2"/>
      <c r="E65" s="19" t="s">
        <v>35</v>
      </c>
      <c r="F65" s="17" t="str">
        <f t="shared" si="0"/>
        <v>Поставка ТС группы ЛАДА для нужд подразделения УГРС АО "Сахатранснефтегаз"</v>
      </c>
      <c r="G65" s="15">
        <v>6</v>
      </c>
      <c r="H65" s="16">
        <f t="shared" si="1"/>
        <v>3902400</v>
      </c>
      <c r="I65" s="15" t="s">
        <v>18</v>
      </c>
      <c r="J65" s="67" t="s">
        <v>183</v>
      </c>
      <c r="K65" s="63" t="s">
        <v>17</v>
      </c>
      <c r="L65" s="46" t="s">
        <v>174</v>
      </c>
      <c r="M65" s="46" t="s">
        <v>175</v>
      </c>
      <c r="N65" s="51">
        <v>3902400</v>
      </c>
      <c r="O65" s="48"/>
      <c r="P65" s="48"/>
      <c r="Q65" s="48">
        <f>N65</f>
        <v>3902400</v>
      </c>
      <c r="R65" s="48"/>
      <c r="S65" s="48"/>
      <c r="T65" s="48"/>
      <c r="U65" s="48"/>
      <c r="V65" s="48"/>
      <c r="W65" s="49">
        <f>N58-SUM(O58:V58)</f>
        <v>0</v>
      </c>
    </row>
    <row r="66" spans="3:23" ht="38.25">
      <c r="C66" s="2"/>
      <c r="E66" s="19" t="s">
        <v>35</v>
      </c>
      <c r="F66" s="17" t="str">
        <f t="shared" si="0"/>
        <v>Поставка ТС группы ГАЗ для нужд подразделения УГРС АО "Сахатранснефтегаз"</v>
      </c>
      <c r="G66" s="15">
        <v>4</v>
      </c>
      <c r="H66" s="16">
        <f t="shared" si="1"/>
        <v>4980000</v>
      </c>
      <c r="I66" s="15" t="s">
        <v>18</v>
      </c>
      <c r="J66" s="67" t="s">
        <v>183</v>
      </c>
      <c r="K66" s="63" t="s">
        <v>17</v>
      </c>
      <c r="L66" s="46" t="s">
        <v>176</v>
      </c>
      <c r="M66" s="46" t="s">
        <v>177</v>
      </c>
      <c r="N66" s="51">
        <v>4980000</v>
      </c>
      <c r="O66" s="48"/>
      <c r="P66" s="48"/>
      <c r="Q66" s="48">
        <f>N66</f>
        <v>4980000</v>
      </c>
      <c r="R66" s="48"/>
      <c r="S66" s="48"/>
      <c r="T66" s="48"/>
      <c r="U66" s="48"/>
      <c r="V66" s="48"/>
      <c r="W66" s="49">
        <f>N59-SUM(O59:V59)</f>
        <v>0</v>
      </c>
    </row>
    <row r="67" spans="3:23" ht="38.25">
      <c r="C67" s="2"/>
      <c r="E67" s="19" t="s">
        <v>24</v>
      </c>
      <c r="F67" s="17" t="str">
        <f t="shared" si="0"/>
        <v>Поставка компрессора  Аирман для нужд подразделения УГРС АО "Сахатранснефтегаз" </v>
      </c>
      <c r="G67" s="15" t="s">
        <v>209</v>
      </c>
      <c r="H67" s="16">
        <f t="shared" si="1"/>
        <v>1120000</v>
      </c>
      <c r="I67" s="15" t="s">
        <v>18</v>
      </c>
      <c r="J67" s="67" t="s">
        <v>183</v>
      </c>
      <c r="K67" s="63" t="s">
        <v>40</v>
      </c>
      <c r="L67" s="46" t="s">
        <v>178</v>
      </c>
      <c r="M67" s="46" t="s">
        <v>179</v>
      </c>
      <c r="N67" s="51">
        <v>1120000</v>
      </c>
      <c r="O67" s="48"/>
      <c r="P67" s="48"/>
      <c r="Q67" s="48">
        <f>N67</f>
        <v>1120000</v>
      </c>
      <c r="R67" s="48"/>
      <c r="S67" s="48"/>
      <c r="T67" s="48"/>
      <c r="U67" s="48"/>
      <c r="V67" s="48"/>
      <c r="W67" s="49">
        <f>N60-SUM(O60:V60)</f>
        <v>0</v>
      </c>
    </row>
    <row r="68" spans="3:22" ht="12.75">
      <c r="C68" s="2"/>
      <c r="H68" s="57">
        <f>SUM(H12:H67)</f>
        <v>109409385.33700001</v>
      </c>
      <c r="K68" s="39"/>
      <c r="L68" s="5"/>
      <c r="M68" s="5"/>
      <c r="N68" s="6">
        <f>SUM(N12:N67)</f>
        <v>269839674.19</v>
      </c>
      <c r="O68" s="6">
        <f aca="true" t="shared" si="5" ref="O68:U68">SUM(O12:O67)</f>
        <v>62398493.641200006</v>
      </c>
      <c r="P68" s="6">
        <f t="shared" si="5"/>
        <v>89574762.221</v>
      </c>
      <c r="Q68" s="6">
        <f t="shared" si="5"/>
        <v>109409385.33700001</v>
      </c>
      <c r="R68" s="6">
        <f t="shared" si="5"/>
        <v>512567.516</v>
      </c>
      <c r="S68" s="6">
        <f t="shared" si="5"/>
        <v>7200476.7638</v>
      </c>
      <c r="T68" s="6">
        <f t="shared" si="5"/>
        <v>0</v>
      </c>
      <c r="U68" s="6">
        <f t="shared" si="5"/>
        <v>744000</v>
      </c>
      <c r="V68" s="5"/>
    </row>
    <row r="69" spans="3:24" ht="33.75">
      <c r="C69" s="2"/>
      <c r="E69" s="19" t="s">
        <v>24</v>
      </c>
      <c r="F69" s="17"/>
      <c r="G69" s="15"/>
      <c r="H69" s="90">
        <f>Q69</f>
        <v>0</v>
      </c>
      <c r="I69" s="15"/>
      <c r="J69" s="82" t="s">
        <v>264</v>
      </c>
      <c r="K69" s="83" t="s">
        <v>68</v>
      </c>
      <c r="L69" s="84" t="s">
        <v>265</v>
      </c>
      <c r="M69" s="84" t="s">
        <v>266</v>
      </c>
      <c r="N69" s="85">
        <v>2701138</v>
      </c>
      <c r="O69" s="86">
        <f>N69</f>
        <v>2701138</v>
      </c>
      <c r="P69" s="86"/>
      <c r="Q69" s="86"/>
      <c r="R69" s="86"/>
      <c r="S69" s="86"/>
      <c r="T69" s="86"/>
      <c r="U69" s="86"/>
      <c r="V69" s="86"/>
      <c r="W69" s="87" t="s">
        <v>267</v>
      </c>
      <c r="X69" s="49">
        <f>N69-SUM(O69:V69)</f>
        <v>0</v>
      </c>
    </row>
    <row r="70" spans="3:24" ht="22.5">
      <c r="C70" s="2"/>
      <c r="E70" s="19" t="s">
        <v>24</v>
      </c>
      <c r="F70" s="17"/>
      <c r="G70" s="15"/>
      <c r="H70" s="90">
        <f aca="true" t="shared" si="6" ref="H70:H96">Q70</f>
        <v>0</v>
      </c>
      <c r="I70" s="15"/>
      <c r="J70" s="64" t="s">
        <v>264</v>
      </c>
      <c r="K70" s="63" t="s">
        <v>268</v>
      </c>
      <c r="L70" s="46" t="s">
        <v>269</v>
      </c>
      <c r="M70" s="46" t="s">
        <v>270</v>
      </c>
      <c r="N70" s="88">
        <v>3649999.98</v>
      </c>
      <c r="O70" s="48"/>
      <c r="P70" s="48">
        <f>N70</f>
        <v>3649999.98</v>
      </c>
      <c r="Q70" s="48"/>
      <c r="R70" s="48"/>
      <c r="S70" s="48"/>
      <c r="T70" s="48"/>
      <c r="U70" s="48"/>
      <c r="V70" s="48"/>
      <c r="W70" s="2" t="s">
        <v>46</v>
      </c>
      <c r="X70" s="49">
        <f aca="true" t="shared" si="7" ref="X70:X96">N70-SUM(O70:V70)</f>
        <v>0</v>
      </c>
    </row>
    <row r="71" spans="3:24" ht="102">
      <c r="C71" s="2"/>
      <c r="E71" s="89" t="s">
        <v>22</v>
      </c>
      <c r="F71" s="17"/>
      <c r="G71" s="32" t="s">
        <v>328</v>
      </c>
      <c r="H71" s="102">
        <f t="shared" si="6"/>
        <v>1200000</v>
      </c>
      <c r="I71" s="32" t="s">
        <v>18</v>
      </c>
      <c r="J71" s="64" t="s">
        <v>264</v>
      </c>
      <c r="K71" s="63" t="s">
        <v>271</v>
      </c>
      <c r="L71" s="46" t="s">
        <v>272</v>
      </c>
      <c r="M71" s="46" t="s">
        <v>273</v>
      </c>
      <c r="N71" s="88">
        <v>1200000</v>
      </c>
      <c r="O71" s="48"/>
      <c r="P71" s="48"/>
      <c r="Q71" s="48">
        <f>N71</f>
        <v>1200000</v>
      </c>
      <c r="R71" s="48"/>
      <c r="S71" s="48"/>
      <c r="T71" s="48"/>
      <c r="U71" s="48"/>
      <c r="V71" s="48"/>
      <c r="W71" s="2" t="s">
        <v>38</v>
      </c>
      <c r="X71" s="49">
        <f t="shared" si="7"/>
        <v>0</v>
      </c>
    </row>
    <row r="72" spans="3:24" ht="102">
      <c r="C72" s="2"/>
      <c r="E72" s="89" t="s">
        <v>22</v>
      </c>
      <c r="F72" s="17"/>
      <c r="G72" s="15"/>
      <c r="H72" s="90">
        <f t="shared" si="6"/>
        <v>0</v>
      </c>
      <c r="I72" s="15"/>
      <c r="J72" s="64" t="s">
        <v>264</v>
      </c>
      <c r="K72" s="63" t="s">
        <v>123</v>
      </c>
      <c r="L72" s="46" t="s">
        <v>274</v>
      </c>
      <c r="M72" s="46" t="s">
        <v>275</v>
      </c>
      <c r="N72" s="88">
        <v>3470000</v>
      </c>
      <c r="O72" s="48">
        <f>N72</f>
        <v>3470000</v>
      </c>
      <c r="P72" s="48"/>
      <c r="Q72" s="48"/>
      <c r="R72" s="48"/>
      <c r="S72" s="48"/>
      <c r="T72" s="48"/>
      <c r="U72" s="48"/>
      <c r="V72" s="48"/>
      <c r="W72" s="2" t="s">
        <v>267</v>
      </c>
      <c r="X72" s="49">
        <f t="shared" si="7"/>
        <v>0</v>
      </c>
    </row>
    <row r="73" spans="3:24" ht="22.5">
      <c r="C73" s="2"/>
      <c r="E73" s="89" t="s">
        <v>33</v>
      </c>
      <c r="F73" s="17"/>
      <c r="G73" s="32" t="s">
        <v>331</v>
      </c>
      <c r="H73" s="102">
        <f t="shared" si="6"/>
        <v>7169926.62</v>
      </c>
      <c r="I73" s="32" t="s">
        <v>11</v>
      </c>
      <c r="J73" s="64" t="s">
        <v>264</v>
      </c>
      <c r="K73" s="63" t="s">
        <v>276</v>
      </c>
      <c r="L73" s="46" t="s">
        <v>277</v>
      </c>
      <c r="M73" s="46" t="s">
        <v>278</v>
      </c>
      <c r="N73" s="88">
        <v>9545087.85</v>
      </c>
      <c r="O73" s="48">
        <v>540797.54</v>
      </c>
      <c r="P73" s="48">
        <v>727251.1100000001</v>
      </c>
      <c r="Q73" s="48">
        <v>7169926.62</v>
      </c>
      <c r="R73" s="48">
        <v>403961.20000000007</v>
      </c>
      <c r="S73" s="48">
        <v>489095.83999999997</v>
      </c>
      <c r="T73" s="48"/>
      <c r="U73" s="48"/>
      <c r="V73" s="48">
        <v>214055.54000000004</v>
      </c>
      <c r="W73" s="91" t="s">
        <v>279</v>
      </c>
      <c r="X73" s="49">
        <f t="shared" si="7"/>
        <v>0</v>
      </c>
    </row>
    <row r="74" spans="3:24" ht="22.5">
      <c r="C74" s="2"/>
      <c r="E74" s="89" t="s">
        <v>33</v>
      </c>
      <c r="F74" s="17"/>
      <c r="G74" s="32" t="s">
        <v>330</v>
      </c>
      <c r="H74" s="102">
        <f t="shared" si="6"/>
        <v>16497.58</v>
      </c>
      <c r="I74" s="15"/>
      <c r="J74" s="64" t="s">
        <v>280</v>
      </c>
      <c r="K74" s="63" t="s">
        <v>276</v>
      </c>
      <c r="L74" s="46" t="s">
        <v>281</v>
      </c>
      <c r="M74" s="46" t="s">
        <v>278</v>
      </c>
      <c r="N74" s="51">
        <v>746386.58</v>
      </c>
      <c r="O74" s="48">
        <v>729889</v>
      </c>
      <c r="P74" s="48"/>
      <c r="Q74" s="48">
        <v>16497.58</v>
      </c>
      <c r="R74" s="48"/>
      <c r="S74" s="48"/>
      <c r="T74" s="48"/>
      <c r="U74" s="48"/>
      <c r="V74" s="48"/>
      <c r="W74" s="91"/>
      <c r="X74" s="49">
        <f t="shared" si="7"/>
        <v>0</v>
      </c>
    </row>
    <row r="75" spans="3:24" ht="22.5">
      <c r="C75" s="2"/>
      <c r="E75" s="89" t="s">
        <v>33</v>
      </c>
      <c r="F75" s="17"/>
      <c r="G75" s="32" t="s">
        <v>332</v>
      </c>
      <c r="H75" s="102">
        <f t="shared" si="6"/>
        <v>4373954.61</v>
      </c>
      <c r="I75" s="32" t="s">
        <v>11</v>
      </c>
      <c r="J75" s="64" t="s">
        <v>264</v>
      </c>
      <c r="K75" s="63" t="s">
        <v>276</v>
      </c>
      <c r="L75" s="46" t="s">
        <v>282</v>
      </c>
      <c r="M75" s="46" t="s">
        <v>283</v>
      </c>
      <c r="N75" s="88">
        <v>9781204.08</v>
      </c>
      <c r="O75" s="48">
        <v>1044423.31</v>
      </c>
      <c r="P75" s="48">
        <v>3232349.809999999</v>
      </c>
      <c r="Q75" s="48">
        <v>4373954.61</v>
      </c>
      <c r="R75" s="39">
        <v>535251.86</v>
      </c>
      <c r="S75" s="48">
        <v>453739.5</v>
      </c>
      <c r="T75" s="48"/>
      <c r="U75" s="48"/>
      <c r="V75" s="48">
        <v>142402.99000000002</v>
      </c>
      <c r="W75" s="91" t="s">
        <v>279</v>
      </c>
      <c r="X75" s="49">
        <f>N75-SUM(O75:V75)</f>
        <v>-918</v>
      </c>
    </row>
    <row r="76" spans="3:24" ht="22.5">
      <c r="C76" s="2"/>
      <c r="E76" s="89" t="s">
        <v>33</v>
      </c>
      <c r="F76" s="17"/>
      <c r="G76" s="32" t="s">
        <v>333</v>
      </c>
      <c r="H76" s="102">
        <f t="shared" si="6"/>
        <v>85025.49</v>
      </c>
      <c r="I76" s="15"/>
      <c r="J76" s="64" t="s">
        <v>280</v>
      </c>
      <c r="K76" s="63" t="s">
        <v>276</v>
      </c>
      <c r="L76" s="46" t="s">
        <v>284</v>
      </c>
      <c r="M76" s="46" t="s">
        <v>283</v>
      </c>
      <c r="N76" s="51">
        <v>85025.49</v>
      </c>
      <c r="O76" s="48"/>
      <c r="P76" s="48"/>
      <c r="Q76" s="48">
        <f>N76</f>
        <v>85025.49</v>
      </c>
      <c r="R76" s="48"/>
      <c r="S76" s="48"/>
      <c r="T76" s="48"/>
      <c r="U76" s="48"/>
      <c r="V76" s="48"/>
      <c r="W76" s="91"/>
      <c r="X76" s="49">
        <f t="shared" si="7"/>
        <v>0</v>
      </c>
    </row>
    <row r="77" spans="3:24" ht="33.75">
      <c r="C77" s="2"/>
      <c r="E77" s="89" t="s">
        <v>24</v>
      </c>
      <c r="F77" s="17"/>
      <c r="G77" s="15"/>
      <c r="H77" s="90">
        <f t="shared" si="6"/>
        <v>0</v>
      </c>
      <c r="I77" s="15"/>
      <c r="J77" s="64" t="s">
        <v>264</v>
      </c>
      <c r="K77" s="63" t="s">
        <v>285</v>
      </c>
      <c r="L77" s="46" t="s">
        <v>286</v>
      </c>
      <c r="M77" s="46" t="s">
        <v>287</v>
      </c>
      <c r="N77" s="88">
        <v>2228050.01</v>
      </c>
      <c r="O77" s="48">
        <f>N77</f>
        <v>2228050.01</v>
      </c>
      <c r="P77" s="48"/>
      <c r="Q77" s="48"/>
      <c r="R77" s="48"/>
      <c r="S77" s="48"/>
      <c r="T77" s="48"/>
      <c r="U77" s="48"/>
      <c r="V77" s="48"/>
      <c r="W77" s="91" t="s">
        <v>267</v>
      </c>
      <c r="X77" s="49">
        <f t="shared" si="7"/>
        <v>0</v>
      </c>
    </row>
    <row r="78" spans="3:24" ht="22.5">
      <c r="C78" s="2"/>
      <c r="E78" s="89" t="s">
        <v>33</v>
      </c>
      <c r="F78" s="17"/>
      <c r="G78" s="15"/>
      <c r="H78" s="90">
        <f t="shared" si="6"/>
        <v>0</v>
      </c>
      <c r="I78" s="15"/>
      <c r="J78" s="64" t="s">
        <v>264</v>
      </c>
      <c r="K78" s="63" t="s">
        <v>288</v>
      </c>
      <c r="L78" s="46" t="s">
        <v>289</v>
      </c>
      <c r="M78" s="46" t="s">
        <v>290</v>
      </c>
      <c r="N78" s="88">
        <f>11447918.9396*0</f>
        <v>0</v>
      </c>
      <c r="O78" s="48"/>
      <c r="P78" s="48"/>
      <c r="Q78" s="48"/>
      <c r="R78" s="48"/>
      <c r="S78" s="48"/>
      <c r="T78" s="48"/>
      <c r="U78" s="48"/>
      <c r="V78" s="48"/>
      <c r="W78" s="91" t="s">
        <v>279</v>
      </c>
      <c r="X78" s="49">
        <f t="shared" si="7"/>
        <v>0</v>
      </c>
    </row>
    <row r="79" spans="3:24" ht="22.5">
      <c r="C79" s="2"/>
      <c r="E79" s="89" t="s">
        <v>33</v>
      </c>
      <c r="F79" s="17"/>
      <c r="G79" s="15"/>
      <c r="H79" s="90">
        <f t="shared" si="6"/>
        <v>0</v>
      </c>
      <c r="I79" s="15"/>
      <c r="J79" s="64" t="s">
        <v>264</v>
      </c>
      <c r="K79" s="63" t="s">
        <v>288</v>
      </c>
      <c r="L79" s="46" t="s">
        <v>291</v>
      </c>
      <c r="M79" s="46" t="s">
        <v>290</v>
      </c>
      <c r="N79" s="88">
        <v>0</v>
      </c>
      <c r="O79" s="48"/>
      <c r="P79" s="48"/>
      <c r="Q79" s="48"/>
      <c r="R79" s="48"/>
      <c r="S79" s="48"/>
      <c r="T79" s="48"/>
      <c r="U79" s="48"/>
      <c r="V79" s="48"/>
      <c r="W79" s="91"/>
      <c r="X79" s="49">
        <f t="shared" si="7"/>
        <v>0</v>
      </c>
    </row>
    <row r="80" spans="3:24" ht="22.5">
      <c r="C80" s="2"/>
      <c r="E80" s="89" t="s">
        <v>33</v>
      </c>
      <c r="F80" s="17"/>
      <c r="G80" s="32" t="s">
        <v>329</v>
      </c>
      <c r="H80" s="102">
        <f t="shared" si="6"/>
        <v>6708252.740999998</v>
      </c>
      <c r="I80" s="15"/>
      <c r="J80" s="64" t="s">
        <v>292</v>
      </c>
      <c r="K80" s="63" t="s">
        <v>288</v>
      </c>
      <c r="L80" s="46" t="s">
        <v>293</v>
      </c>
      <c r="M80" s="46" t="s">
        <v>290</v>
      </c>
      <c r="N80" s="51">
        <v>12080698.140399996</v>
      </c>
      <c r="O80" s="48">
        <v>1758246.0672</v>
      </c>
      <c r="P80" s="48">
        <v>2036500.8995999997</v>
      </c>
      <c r="Q80" s="48">
        <v>6708252.740999998</v>
      </c>
      <c r="R80" s="48">
        <v>834689.0007999999</v>
      </c>
      <c r="S80" s="48">
        <v>474914.94219999993</v>
      </c>
      <c r="T80" s="48"/>
      <c r="U80" s="48"/>
      <c r="V80" s="48">
        <v>268094.4896</v>
      </c>
      <c r="W80" s="91"/>
      <c r="X80" s="49">
        <f t="shared" si="7"/>
        <v>0</v>
      </c>
    </row>
    <row r="81" spans="3:24" ht="22.5">
      <c r="C81" s="2"/>
      <c r="E81" s="89" t="s">
        <v>24</v>
      </c>
      <c r="F81" s="17"/>
      <c r="G81" s="15"/>
      <c r="H81" s="90">
        <f t="shared" si="6"/>
        <v>0</v>
      </c>
      <c r="I81" s="15"/>
      <c r="J81" s="64" t="s">
        <v>264</v>
      </c>
      <c r="K81" s="63" t="s">
        <v>294</v>
      </c>
      <c r="L81" s="46" t="s">
        <v>295</v>
      </c>
      <c r="M81" s="46" t="s">
        <v>296</v>
      </c>
      <c r="N81" s="88">
        <v>2400000</v>
      </c>
      <c r="O81" s="48"/>
      <c r="P81" s="48">
        <f>N81</f>
        <v>2400000</v>
      </c>
      <c r="Q81" s="48"/>
      <c r="R81" s="48"/>
      <c r="S81" s="48"/>
      <c r="T81" s="48"/>
      <c r="U81" s="48"/>
      <c r="V81" s="48"/>
      <c r="W81" s="91" t="s">
        <v>46</v>
      </c>
      <c r="X81" s="49">
        <f t="shared" si="7"/>
        <v>0</v>
      </c>
    </row>
    <row r="82" spans="3:24" ht="22.5">
      <c r="C82" s="2"/>
      <c r="E82" s="89" t="s">
        <v>35</v>
      </c>
      <c r="F82" s="17"/>
      <c r="G82" s="15"/>
      <c r="H82" s="90">
        <f t="shared" si="6"/>
        <v>0</v>
      </c>
      <c r="I82" s="15"/>
      <c r="J82" s="64" t="s">
        <v>264</v>
      </c>
      <c r="K82" s="63" t="s">
        <v>297</v>
      </c>
      <c r="L82" s="46" t="s">
        <v>298</v>
      </c>
      <c r="M82" s="46" t="s">
        <v>299</v>
      </c>
      <c r="N82" s="88">
        <v>5183325</v>
      </c>
      <c r="O82" s="48">
        <f>N82</f>
        <v>5183325</v>
      </c>
      <c r="P82" s="48"/>
      <c r="Q82" s="48"/>
      <c r="R82" s="48"/>
      <c r="S82" s="48"/>
      <c r="T82" s="48"/>
      <c r="U82" s="48"/>
      <c r="V82" s="48"/>
      <c r="W82" s="91" t="s">
        <v>45</v>
      </c>
      <c r="X82" s="49">
        <f t="shared" si="7"/>
        <v>0</v>
      </c>
    </row>
    <row r="83" spans="3:24" ht="22.5">
      <c r="C83" s="2"/>
      <c r="E83" s="89" t="s">
        <v>24</v>
      </c>
      <c r="F83" s="17"/>
      <c r="G83" s="15" t="s">
        <v>199</v>
      </c>
      <c r="H83" s="90">
        <f t="shared" si="6"/>
        <v>1215800</v>
      </c>
      <c r="I83" s="15" t="s">
        <v>18</v>
      </c>
      <c r="J83" s="64" t="s">
        <v>264</v>
      </c>
      <c r="K83" s="63" t="s">
        <v>300</v>
      </c>
      <c r="L83" s="46" t="s">
        <v>301</v>
      </c>
      <c r="M83" s="46" t="s">
        <v>302</v>
      </c>
      <c r="N83" s="88">
        <v>1215800</v>
      </c>
      <c r="O83" s="48"/>
      <c r="P83" s="48"/>
      <c r="Q83" s="48">
        <f>N83</f>
        <v>1215800</v>
      </c>
      <c r="R83" s="48"/>
      <c r="S83" s="48"/>
      <c r="T83" s="48"/>
      <c r="U83" s="48"/>
      <c r="V83" s="48"/>
      <c r="W83" s="91" t="s">
        <v>38</v>
      </c>
      <c r="X83" s="49">
        <f t="shared" si="7"/>
        <v>0</v>
      </c>
    </row>
    <row r="84" spans="3:24" ht="51">
      <c r="C84" s="2"/>
      <c r="E84" s="89" t="s">
        <v>21</v>
      </c>
      <c r="F84" s="17"/>
      <c r="G84" s="32" t="s">
        <v>334</v>
      </c>
      <c r="H84" s="102">
        <f t="shared" si="6"/>
        <v>4489457.5</v>
      </c>
      <c r="I84" s="15" t="s">
        <v>11</v>
      </c>
      <c r="J84" s="64" t="s">
        <v>280</v>
      </c>
      <c r="K84" s="63" t="s">
        <v>303</v>
      </c>
      <c r="L84" s="46" t="s">
        <v>304</v>
      </c>
      <c r="M84" s="46" t="s">
        <v>305</v>
      </c>
      <c r="N84" s="51">
        <v>4489457.5</v>
      </c>
      <c r="O84" s="48"/>
      <c r="P84" s="48"/>
      <c r="Q84" s="48">
        <f>N84</f>
        <v>4489457.5</v>
      </c>
      <c r="R84" s="48"/>
      <c r="S84" s="48"/>
      <c r="T84" s="48"/>
      <c r="U84" s="48"/>
      <c r="V84" s="48"/>
      <c r="W84" s="91" t="s">
        <v>38</v>
      </c>
      <c r="X84" s="49">
        <f t="shared" si="7"/>
        <v>0</v>
      </c>
    </row>
    <row r="85" spans="3:24" ht="22.5">
      <c r="C85" s="2"/>
      <c r="E85" s="89" t="s">
        <v>23</v>
      </c>
      <c r="F85" s="17"/>
      <c r="G85" s="32" t="s">
        <v>335</v>
      </c>
      <c r="H85" s="102">
        <f t="shared" si="6"/>
        <v>1065250.01</v>
      </c>
      <c r="I85" s="15"/>
      <c r="J85" s="64" t="s">
        <v>280</v>
      </c>
      <c r="K85" s="63" t="s">
        <v>16</v>
      </c>
      <c r="L85" s="46" t="s">
        <v>306</v>
      </c>
      <c r="M85" s="46" t="s">
        <v>307</v>
      </c>
      <c r="N85" s="51">
        <v>2440968.65</v>
      </c>
      <c r="O85" s="48"/>
      <c r="P85" s="48">
        <v>1375718.64</v>
      </c>
      <c r="Q85" s="48">
        <v>1065250.01</v>
      </c>
      <c r="R85" s="48"/>
      <c r="S85" s="48"/>
      <c r="T85" s="48"/>
      <c r="U85" s="48"/>
      <c r="V85" s="48"/>
      <c r="W85" s="91" t="s">
        <v>308</v>
      </c>
      <c r="X85" s="49">
        <f t="shared" si="7"/>
        <v>0</v>
      </c>
    </row>
    <row r="86" spans="3:24" ht="31.5">
      <c r="C86" s="2"/>
      <c r="E86" s="89" t="s">
        <v>35</v>
      </c>
      <c r="F86" s="17"/>
      <c r="G86" s="15"/>
      <c r="H86" s="90">
        <f t="shared" si="6"/>
        <v>0</v>
      </c>
      <c r="I86" s="15"/>
      <c r="J86" s="64" t="s">
        <v>280</v>
      </c>
      <c r="K86" s="63" t="s">
        <v>309</v>
      </c>
      <c r="L86" s="46" t="s">
        <v>310</v>
      </c>
      <c r="M86" s="46" t="s">
        <v>311</v>
      </c>
      <c r="N86" s="51">
        <v>7550000</v>
      </c>
      <c r="O86" s="48"/>
      <c r="P86" s="48">
        <f>N86</f>
        <v>7550000</v>
      </c>
      <c r="Q86" s="48"/>
      <c r="R86" s="48"/>
      <c r="S86" s="48"/>
      <c r="T86" s="48"/>
      <c r="U86" s="48"/>
      <c r="V86" s="48"/>
      <c r="W86" s="91" t="s">
        <v>46</v>
      </c>
      <c r="X86" s="49">
        <f t="shared" si="7"/>
        <v>0</v>
      </c>
    </row>
    <row r="87" spans="3:24" ht="22.5">
      <c r="C87" s="2"/>
      <c r="E87" s="89" t="s">
        <v>35</v>
      </c>
      <c r="F87" s="17"/>
      <c r="G87" s="15"/>
      <c r="H87" s="90">
        <f t="shared" si="6"/>
        <v>0</v>
      </c>
      <c r="I87" s="15"/>
      <c r="J87" s="64" t="s">
        <v>280</v>
      </c>
      <c r="K87" s="63" t="s">
        <v>312</v>
      </c>
      <c r="L87" s="46" t="s">
        <v>313</v>
      </c>
      <c r="M87" s="46" t="s">
        <v>314</v>
      </c>
      <c r="N87" s="51">
        <v>6065200</v>
      </c>
      <c r="O87" s="48">
        <f>N87</f>
        <v>6065200</v>
      </c>
      <c r="P87" s="48"/>
      <c r="Q87" s="48"/>
      <c r="R87" s="48"/>
      <c r="S87" s="48"/>
      <c r="T87" s="48"/>
      <c r="U87" s="48"/>
      <c r="V87" s="48"/>
      <c r="W87" s="91" t="s">
        <v>45</v>
      </c>
      <c r="X87" s="49">
        <f t="shared" si="7"/>
        <v>0</v>
      </c>
    </row>
    <row r="88" spans="3:24" ht="22.5">
      <c r="C88" s="2"/>
      <c r="E88" s="89" t="s">
        <v>23</v>
      </c>
      <c r="F88" s="17"/>
      <c r="G88" s="15"/>
      <c r="H88" s="90">
        <f t="shared" si="6"/>
        <v>0</v>
      </c>
      <c r="I88" s="15"/>
      <c r="J88" s="64" t="s">
        <v>280</v>
      </c>
      <c r="K88" s="63" t="s">
        <v>315</v>
      </c>
      <c r="L88" s="46" t="s">
        <v>316</v>
      </c>
      <c r="M88" s="46" t="s">
        <v>307</v>
      </c>
      <c r="N88" s="51">
        <v>925036.88</v>
      </c>
      <c r="O88" s="48">
        <v>746856.88</v>
      </c>
      <c r="P88" s="48"/>
      <c r="Q88" s="48"/>
      <c r="R88" s="48"/>
      <c r="S88" s="48">
        <v>178180</v>
      </c>
      <c r="T88" s="48"/>
      <c r="U88" s="48"/>
      <c r="V88" s="48"/>
      <c r="W88" s="91" t="s">
        <v>317</v>
      </c>
      <c r="X88" s="49">
        <f t="shared" si="7"/>
        <v>0</v>
      </c>
    </row>
    <row r="89" spans="3:24" ht="22.5">
      <c r="C89" s="2"/>
      <c r="E89" s="89" t="s">
        <v>24</v>
      </c>
      <c r="F89" s="17"/>
      <c r="G89" s="15"/>
      <c r="H89" s="90">
        <f t="shared" si="6"/>
        <v>0</v>
      </c>
      <c r="I89" s="15"/>
      <c r="J89" s="64" t="s">
        <v>292</v>
      </c>
      <c r="K89" s="63" t="s">
        <v>318</v>
      </c>
      <c r="L89" s="46" t="s">
        <v>319</v>
      </c>
      <c r="M89" s="46" t="s">
        <v>320</v>
      </c>
      <c r="N89" s="51">
        <v>650000</v>
      </c>
      <c r="O89" s="48"/>
      <c r="P89" s="48">
        <f>N89</f>
        <v>650000</v>
      </c>
      <c r="Q89" s="48"/>
      <c r="R89" s="48"/>
      <c r="S89" s="48"/>
      <c r="T89" s="48"/>
      <c r="U89" s="48"/>
      <c r="V89" s="48"/>
      <c r="W89" s="91" t="s">
        <v>46</v>
      </c>
      <c r="X89" s="49">
        <f t="shared" si="7"/>
        <v>0</v>
      </c>
    </row>
    <row r="90" spans="3:24" ht="12.75">
      <c r="C90" s="2"/>
      <c r="E90" s="89" t="s">
        <v>19</v>
      </c>
      <c r="F90" s="17"/>
      <c r="G90" s="15"/>
      <c r="H90" s="90">
        <f t="shared" si="6"/>
        <v>0</v>
      </c>
      <c r="I90" s="15"/>
      <c r="J90" s="64" t="s">
        <v>292</v>
      </c>
      <c r="K90" s="63" t="s">
        <v>321</v>
      </c>
      <c r="L90" s="46"/>
      <c r="M90" s="46" t="s">
        <v>322</v>
      </c>
      <c r="N90" s="51">
        <v>2644200</v>
      </c>
      <c r="O90" s="48"/>
      <c r="P90" s="48">
        <f>N90</f>
        <v>2644200</v>
      </c>
      <c r="Q90" s="48"/>
      <c r="R90" s="48"/>
      <c r="S90" s="48"/>
      <c r="T90" s="48"/>
      <c r="U90" s="48"/>
      <c r="V90" s="48"/>
      <c r="W90" s="2"/>
      <c r="X90" s="49">
        <f t="shared" si="7"/>
        <v>0</v>
      </c>
    </row>
    <row r="91" spans="3:24" ht="12.75">
      <c r="C91" s="2"/>
      <c r="E91" s="89" t="s">
        <v>19</v>
      </c>
      <c r="F91" s="17" t="s">
        <v>343</v>
      </c>
      <c r="G91" s="103">
        <v>131715</v>
      </c>
      <c r="H91" s="102">
        <f t="shared" si="6"/>
        <v>6647457.6</v>
      </c>
      <c r="I91" s="15"/>
      <c r="J91" s="64" t="s">
        <v>292</v>
      </c>
      <c r="K91" s="63" t="s">
        <v>321</v>
      </c>
      <c r="L91" s="46"/>
      <c r="M91" s="46" t="s">
        <v>323</v>
      </c>
      <c r="N91" s="51">
        <v>6647457.6</v>
      </c>
      <c r="O91" s="48"/>
      <c r="P91" s="48"/>
      <c r="Q91" s="48">
        <f>N91</f>
        <v>6647457.6</v>
      </c>
      <c r="R91" s="48"/>
      <c r="S91" s="48"/>
      <c r="T91" s="48"/>
      <c r="U91" s="48"/>
      <c r="V91" s="48"/>
      <c r="W91" s="2"/>
      <c r="X91" s="49">
        <f t="shared" si="7"/>
        <v>0</v>
      </c>
    </row>
    <row r="92" spans="3:24" ht="12.75">
      <c r="C92" s="2"/>
      <c r="E92" s="89" t="s">
        <v>19</v>
      </c>
      <c r="F92" s="17" t="s">
        <v>343</v>
      </c>
      <c r="G92" s="103">
        <v>51960</v>
      </c>
      <c r="H92" s="102">
        <f t="shared" si="6"/>
        <v>2615928</v>
      </c>
      <c r="I92" s="15"/>
      <c r="J92" s="64" t="s">
        <v>292</v>
      </c>
      <c r="K92" s="63" t="s">
        <v>324</v>
      </c>
      <c r="L92" s="46"/>
      <c r="M92" s="46" t="s">
        <v>323</v>
      </c>
      <c r="N92" s="51">
        <v>2615928</v>
      </c>
      <c r="O92" s="48"/>
      <c r="P92" s="48"/>
      <c r="Q92" s="48">
        <f>N92</f>
        <v>2615928</v>
      </c>
      <c r="R92" s="48"/>
      <c r="S92" s="48"/>
      <c r="T92" s="48"/>
      <c r="U92" s="48"/>
      <c r="V92" s="48"/>
      <c r="W92" s="2"/>
      <c r="X92" s="49">
        <f t="shared" si="7"/>
        <v>0</v>
      </c>
    </row>
    <row r="93" spans="3:24" ht="12.75">
      <c r="C93" s="2"/>
      <c r="E93" s="89" t="s">
        <v>19</v>
      </c>
      <c r="F93" s="17"/>
      <c r="G93" s="15"/>
      <c r="H93" s="90">
        <f t="shared" si="6"/>
        <v>0</v>
      </c>
      <c r="I93" s="15"/>
      <c r="J93" s="64" t="s">
        <v>292</v>
      </c>
      <c r="K93" s="63" t="s">
        <v>321</v>
      </c>
      <c r="L93" s="46"/>
      <c r="M93" s="46" t="s">
        <v>325</v>
      </c>
      <c r="N93" s="51">
        <v>51200</v>
      </c>
      <c r="O93" s="48">
        <f>N93</f>
        <v>51200</v>
      </c>
      <c r="P93" s="48"/>
      <c r="Q93" s="48"/>
      <c r="R93" s="48"/>
      <c r="S93" s="48"/>
      <c r="T93" s="48"/>
      <c r="U93" s="48"/>
      <c r="V93" s="48"/>
      <c r="W93" s="2"/>
      <c r="X93" s="49">
        <f t="shared" si="7"/>
        <v>0</v>
      </c>
    </row>
    <row r="94" spans="3:24" ht="12.75">
      <c r="C94" s="2"/>
      <c r="E94" s="89" t="s">
        <v>19</v>
      </c>
      <c r="F94" s="17"/>
      <c r="G94" s="15"/>
      <c r="H94" s="90">
        <f t="shared" si="6"/>
        <v>0</v>
      </c>
      <c r="I94" s="15"/>
      <c r="J94" s="64" t="s">
        <v>292</v>
      </c>
      <c r="K94" s="63" t="s">
        <v>324</v>
      </c>
      <c r="L94" s="46"/>
      <c r="M94" s="46" t="s">
        <v>325</v>
      </c>
      <c r="N94" s="51">
        <v>584000</v>
      </c>
      <c r="O94" s="48">
        <f>N94</f>
        <v>584000</v>
      </c>
      <c r="P94" s="48"/>
      <c r="Q94" s="48"/>
      <c r="R94" s="48"/>
      <c r="S94" s="48"/>
      <c r="T94" s="48"/>
      <c r="U94" s="48"/>
      <c r="V94" s="48"/>
      <c r="W94" s="2"/>
      <c r="X94" s="49">
        <f t="shared" si="7"/>
        <v>0</v>
      </c>
    </row>
    <row r="95" spans="3:24" ht="12.75">
      <c r="C95" s="2"/>
      <c r="E95" s="89" t="s">
        <v>19</v>
      </c>
      <c r="F95" s="17"/>
      <c r="G95" s="15"/>
      <c r="H95" s="90">
        <f t="shared" si="6"/>
        <v>0</v>
      </c>
      <c r="I95" s="15"/>
      <c r="J95" s="64" t="s">
        <v>292</v>
      </c>
      <c r="K95" s="63" t="s">
        <v>324</v>
      </c>
      <c r="L95" s="46"/>
      <c r="M95" s="92" t="s">
        <v>326</v>
      </c>
      <c r="N95" s="93">
        <v>3898658.13</v>
      </c>
      <c r="O95" s="48"/>
      <c r="P95" s="48"/>
      <c r="Q95" s="48"/>
      <c r="R95" s="48"/>
      <c r="S95" s="48"/>
      <c r="T95" s="48"/>
      <c r="U95" s="48"/>
      <c r="V95" s="48"/>
      <c r="W95" s="2"/>
      <c r="X95" s="49">
        <f t="shared" si="7"/>
        <v>3898658.13</v>
      </c>
    </row>
    <row r="96" spans="3:24" ht="12.75">
      <c r="C96" s="2"/>
      <c r="E96" s="89" t="s">
        <v>19</v>
      </c>
      <c r="F96" s="17"/>
      <c r="G96" s="15"/>
      <c r="H96" s="90">
        <f t="shared" si="6"/>
        <v>0</v>
      </c>
      <c r="I96" s="15"/>
      <c r="J96" s="64" t="s">
        <v>292</v>
      </c>
      <c r="K96" s="63" t="s">
        <v>321</v>
      </c>
      <c r="L96" s="46"/>
      <c r="M96" s="46" t="s">
        <v>327</v>
      </c>
      <c r="N96" s="51">
        <v>887680</v>
      </c>
      <c r="O96" s="48">
        <f>N96</f>
        <v>887680</v>
      </c>
      <c r="P96" s="48"/>
      <c r="Q96" s="48"/>
      <c r="R96" s="48"/>
      <c r="S96" s="48"/>
      <c r="T96" s="48"/>
      <c r="U96" s="48"/>
      <c r="V96" s="48"/>
      <c r="W96" s="2"/>
      <c r="X96" s="49">
        <f t="shared" si="7"/>
        <v>0</v>
      </c>
    </row>
    <row r="97" spans="3:24" ht="12.75">
      <c r="C97" s="2"/>
      <c r="E97" s="94"/>
      <c r="F97" s="95"/>
      <c r="G97" s="96"/>
      <c r="H97" s="97"/>
      <c r="I97" s="96"/>
      <c r="J97" s="98"/>
      <c r="K97" s="63"/>
      <c r="L97" s="99"/>
      <c r="M97" s="99"/>
      <c r="N97" s="88">
        <f>SUM(N69:N96)</f>
        <v>93736501.89039996</v>
      </c>
      <c r="O97" s="100">
        <f>SUM(O69:O96)</f>
        <v>25990805.807199996</v>
      </c>
      <c r="P97" s="100">
        <f aca="true" t="shared" si="8" ref="P97:X97">SUM(P69:P96)</f>
        <v>24266020.4396</v>
      </c>
      <c r="Q97" s="100">
        <f t="shared" si="8"/>
        <v>35587550.151</v>
      </c>
      <c r="R97" s="100">
        <f t="shared" si="8"/>
        <v>1773902.0608</v>
      </c>
      <c r="S97" s="100">
        <f t="shared" si="8"/>
        <v>1595930.2821999998</v>
      </c>
      <c r="T97" s="100">
        <f t="shared" si="8"/>
        <v>0</v>
      </c>
      <c r="U97" s="100">
        <f t="shared" si="8"/>
        <v>0</v>
      </c>
      <c r="V97" s="100">
        <f t="shared" si="8"/>
        <v>624553.0196</v>
      </c>
      <c r="W97" s="101">
        <f t="shared" si="8"/>
        <v>0</v>
      </c>
      <c r="X97" s="101">
        <f t="shared" si="8"/>
        <v>3897740.13</v>
      </c>
    </row>
    <row r="98" spans="3:23" ht="22.5">
      <c r="C98" s="2"/>
      <c r="E98" s="89" t="s">
        <v>19</v>
      </c>
      <c r="F98" s="17" t="s">
        <v>343</v>
      </c>
      <c r="G98" s="32">
        <f>155673-131715</f>
        <v>23958</v>
      </c>
      <c r="H98" s="102">
        <f>Q98</f>
        <v>1219194</v>
      </c>
      <c r="I98" s="15"/>
      <c r="J98" s="64" t="s">
        <v>365</v>
      </c>
      <c r="K98" s="83" t="s">
        <v>37</v>
      </c>
      <c r="L98" s="46" t="s">
        <v>366</v>
      </c>
      <c r="M98" s="46"/>
      <c r="N98" s="51">
        <f>SUM(O98:V98)</f>
        <v>1219194</v>
      </c>
      <c r="O98" s="48"/>
      <c r="P98" s="48"/>
      <c r="Q98" s="48">
        <f>7866651.6-Q91</f>
        <v>1219194</v>
      </c>
      <c r="R98" s="48"/>
      <c r="S98" s="48"/>
      <c r="T98" s="48"/>
      <c r="U98" s="48"/>
      <c r="V98" s="48"/>
      <c r="W98" s="2"/>
    </row>
    <row r="99" spans="3:23" ht="22.5">
      <c r="C99" s="2"/>
      <c r="E99" s="89" t="s">
        <v>19</v>
      </c>
      <c r="F99" s="17"/>
      <c r="G99" s="32"/>
      <c r="H99" s="102">
        <f aca="true" t="shared" si="9" ref="H99:H116">Q99</f>
        <v>0</v>
      </c>
      <c r="I99" s="15"/>
      <c r="J99" s="64" t="s">
        <v>367</v>
      </c>
      <c r="K99" s="63" t="s">
        <v>39</v>
      </c>
      <c r="L99" s="46" t="s">
        <v>368</v>
      </c>
      <c r="M99" s="46"/>
      <c r="N99" s="51">
        <f aca="true" t="shared" si="10" ref="N99:N116">SUM(O99:V99)</f>
        <v>982092.3899999997</v>
      </c>
      <c r="O99" s="48"/>
      <c r="P99" s="48">
        <v>982092.3899999997</v>
      </c>
      <c r="Q99" s="48"/>
      <c r="R99" s="48"/>
      <c r="S99" s="48"/>
      <c r="T99" s="48"/>
      <c r="U99" s="48"/>
      <c r="V99" s="48"/>
      <c r="W99" s="2"/>
    </row>
    <row r="100" spans="3:23" ht="56.25">
      <c r="C100" s="2"/>
      <c r="E100" s="89" t="s">
        <v>24</v>
      </c>
      <c r="F100" s="17"/>
      <c r="G100" s="32" t="s">
        <v>209</v>
      </c>
      <c r="H100" s="102">
        <f t="shared" si="9"/>
        <v>780000</v>
      </c>
      <c r="I100" s="15"/>
      <c r="J100" s="64" t="s">
        <v>367</v>
      </c>
      <c r="K100" s="63" t="s">
        <v>369</v>
      </c>
      <c r="L100" s="46" t="s">
        <v>370</v>
      </c>
      <c r="M100" s="46" t="s">
        <v>371</v>
      </c>
      <c r="N100" s="51">
        <f t="shared" si="10"/>
        <v>780000</v>
      </c>
      <c r="O100" s="48"/>
      <c r="P100" s="48"/>
      <c r="Q100" s="48">
        <v>780000</v>
      </c>
      <c r="R100" s="48"/>
      <c r="S100" s="48"/>
      <c r="T100" s="48"/>
      <c r="U100" s="48"/>
      <c r="V100" s="48"/>
      <c r="W100" s="2"/>
    </row>
    <row r="101" spans="3:23" ht="22.5">
      <c r="C101" s="2"/>
      <c r="E101" s="89" t="s">
        <v>24</v>
      </c>
      <c r="F101" s="17"/>
      <c r="G101" s="32" t="s">
        <v>202</v>
      </c>
      <c r="H101" s="102">
        <f t="shared" si="9"/>
        <v>3801000</v>
      </c>
      <c r="I101" s="15"/>
      <c r="J101" s="64" t="s">
        <v>367</v>
      </c>
      <c r="K101" s="63" t="s">
        <v>106</v>
      </c>
      <c r="L101" s="46" t="s">
        <v>372</v>
      </c>
      <c r="M101" s="46" t="s">
        <v>373</v>
      </c>
      <c r="N101" s="51">
        <f t="shared" si="10"/>
        <v>3801000</v>
      </c>
      <c r="O101" s="48"/>
      <c r="P101" s="48"/>
      <c r="Q101" s="48">
        <v>3801000</v>
      </c>
      <c r="R101" s="48"/>
      <c r="S101" s="48"/>
      <c r="T101" s="48"/>
      <c r="U101" s="48"/>
      <c r="V101" s="48"/>
      <c r="W101" s="2"/>
    </row>
    <row r="102" spans="3:23" ht="22.5">
      <c r="C102" s="2"/>
      <c r="E102" s="89" t="s">
        <v>24</v>
      </c>
      <c r="F102" s="17"/>
      <c r="G102" s="32" t="s">
        <v>209</v>
      </c>
      <c r="H102" s="102">
        <f t="shared" si="9"/>
        <v>0</v>
      </c>
      <c r="I102" s="15"/>
      <c r="J102" s="64" t="s">
        <v>367</v>
      </c>
      <c r="K102" s="63" t="s">
        <v>374</v>
      </c>
      <c r="L102" s="46" t="s">
        <v>375</v>
      </c>
      <c r="M102" s="46" t="s">
        <v>376</v>
      </c>
      <c r="N102" s="51">
        <f t="shared" si="10"/>
        <v>1801161</v>
      </c>
      <c r="O102" s="48">
        <v>1801161</v>
      </c>
      <c r="P102" s="48"/>
      <c r="Q102" s="48"/>
      <c r="R102" s="48"/>
      <c r="S102" s="48"/>
      <c r="T102" s="48"/>
      <c r="U102" s="48"/>
      <c r="V102" s="48"/>
      <c r="W102" s="2"/>
    </row>
    <row r="103" spans="3:23" ht="22.5">
      <c r="C103" s="2"/>
      <c r="E103" s="89" t="s">
        <v>24</v>
      </c>
      <c r="F103" s="17"/>
      <c r="G103" s="32" t="s">
        <v>209</v>
      </c>
      <c r="H103" s="102">
        <f t="shared" si="9"/>
        <v>0</v>
      </c>
      <c r="I103" s="15"/>
      <c r="J103" s="64" t="s">
        <v>367</v>
      </c>
      <c r="K103" s="63" t="s">
        <v>377</v>
      </c>
      <c r="L103" s="46" t="s">
        <v>378</v>
      </c>
      <c r="M103" s="46" t="s">
        <v>379</v>
      </c>
      <c r="N103" s="51">
        <f t="shared" si="10"/>
        <v>670122</v>
      </c>
      <c r="O103" s="48">
        <v>670122</v>
      </c>
      <c r="P103" s="48"/>
      <c r="Q103" s="48"/>
      <c r="R103" s="48"/>
      <c r="S103" s="48"/>
      <c r="T103" s="48"/>
      <c r="U103" s="48"/>
      <c r="V103" s="48"/>
      <c r="W103" s="2"/>
    </row>
    <row r="104" spans="3:23" ht="102">
      <c r="C104" s="2"/>
      <c r="E104" s="89" t="s">
        <v>22</v>
      </c>
      <c r="F104" s="17"/>
      <c r="G104" s="32"/>
      <c r="H104" s="102">
        <f t="shared" si="9"/>
        <v>0</v>
      </c>
      <c r="I104" s="15"/>
      <c r="J104" s="64" t="s">
        <v>365</v>
      </c>
      <c r="K104" s="63" t="s">
        <v>285</v>
      </c>
      <c r="L104" s="46" t="s">
        <v>380</v>
      </c>
      <c r="M104" s="46" t="s">
        <v>381</v>
      </c>
      <c r="N104" s="51">
        <f t="shared" si="10"/>
        <v>1888900.34</v>
      </c>
      <c r="O104" s="48">
        <v>1888900.34</v>
      </c>
      <c r="P104" s="48"/>
      <c r="Q104" s="48"/>
      <c r="R104" s="48"/>
      <c r="S104" s="48"/>
      <c r="T104" s="48"/>
      <c r="U104" s="48"/>
      <c r="V104" s="48"/>
      <c r="W104" s="2"/>
    </row>
    <row r="105" spans="3:23" ht="22.5">
      <c r="C105" s="2"/>
      <c r="E105" s="89" t="s">
        <v>33</v>
      </c>
      <c r="F105" s="17"/>
      <c r="G105" s="32">
        <v>690</v>
      </c>
      <c r="H105" s="102">
        <f t="shared" si="9"/>
        <v>6636495.7299999995</v>
      </c>
      <c r="I105" s="15"/>
      <c r="J105" s="64" t="s">
        <v>365</v>
      </c>
      <c r="K105" s="63" t="s">
        <v>382</v>
      </c>
      <c r="L105" s="46" t="s">
        <v>383</v>
      </c>
      <c r="M105" s="46" t="s">
        <v>384</v>
      </c>
      <c r="N105" s="51">
        <f t="shared" si="10"/>
        <v>11179991.29</v>
      </c>
      <c r="O105" s="48">
        <v>1869442.25</v>
      </c>
      <c r="P105" s="48">
        <v>2674053.31</v>
      </c>
      <c r="Q105" s="48">
        <v>6636495.7299999995</v>
      </c>
      <c r="R105" s="48"/>
      <c r="S105" s="48"/>
      <c r="T105" s="48"/>
      <c r="U105" s="48"/>
      <c r="V105" s="48"/>
      <c r="W105" s="2"/>
    </row>
    <row r="106" spans="3:23" ht="102">
      <c r="C106" s="2"/>
      <c r="E106" s="89" t="s">
        <v>22</v>
      </c>
      <c r="F106" s="17"/>
      <c r="G106" s="32"/>
      <c r="H106" s="102">
        <f t="shared" si="9"/>
        <v>0</v>
      </c>
      <c r="I106" s="15"/>
      <c r="J106" s="64" t="s">
        <v>365</v>
      </c>
      <c r="K106" s="63" t="s">
        <v>68</v>
      </c>
      <c r="L106" s="46" t="s">
        <v>385</v>
      </c>
      <c r="M106" s="46" t="s">
        <v>386</v>
      </c>
      <c r="N106" s="51">
        <f t="shared" si="10"/>
        <v>2096099.98</v>
      </c>
      <c r="O106" s="48">
        <v>2096099.98</v>
      </c>
      <c r="P106" s="48"/>
      <c r="Q106" s="48"/>
      <c r="R106" s="48"/>
      <c r="S106" s="48"/>
      <c r="T106" s="48"/>
      <c r="U106" s="48"/>
      <c r="V106" s="48"/>
      <c r="W106" s="2"/>
    </row>
    <row r="107" spans="3:23" ht="12.75">
      <c r="C107" s="2"/>
      <c r="E107" s="89" t="s">
        <v>35</v>
      </c>
      <c r="F107" s="17"/>
      <c r="G107" s="32" t="s">
        <v>184</v>
      </c>
      <c r="H107" s="102">
        <f t="shared" si="9"/>
        <v>4500000</v>
      </c>
      <c r="I107" s="15"/>
      <c r="J107" s="64" t="s">
        <v>365</v>
      </c>
      <c r="K107" s="63" t="s">
        <v>387</v>
      </c>
      <c r="L107" s="46" t="s">
        <v>388</v>
      </c>
      <c r="M107" s="46" t="s">
        <v>389</v>
      </c>
      <c r="N107" s="51">
        <f t="shared" si="10"/>
        <v>4500000</v>
      </c>
      <c r="O107" s="48"/>
      <c r="P107" s="48"/>
      <c r="Q107" s="48">
        <v>4500000</v>
      </c>
      <c r="R107" s="48"/>
      <c r="S107" s="48"/>
      <c r="T107" s="48"/>
      <c r="U107" s="48"/>
      <c r="V107" s="48"/>
      <c r="W107" s="2"/>
    </row>
    <row r="108" spans="3:23" ht="33.75">
      <c r="C108" s="2"/>
      <c r="E108" s="89" t="s">
        <v>24</v>
      </c>
      <c r="F108" s="17"/>
      <c r="G108" s="32"/>
      <c r="H108" s="102">
        <f t="shared" si="9"/>
        <v>0</v>
      </c>
      <c r="I108" s="15"/>
      <c r="J108" s="64" t="s">
        <v>365</v>
      </c>
      <c r="K108" s="63" t="s">
        <v>390</v>
      </c>
      <c r="L108" s="46" t="s">
        <v>391</v>
      </c>
      <c r="M108" s="46" t="s">
        <v>392</v>
      </c>
      <c r="N108" s="51">
        <f t="shared" si="10"/>
        <v>2684500</v>
      </c>
      <c r="O108" s="48">
        <v>2684500</v>
      </c>
      <c r="P108" s="48"/>
      <c r="Q108" s="48"/>
      <c r="R108" s="48"/>
      <c r="S108" s="48"/>
      <c r="T108" s="48"/>
      <c r="U108" s="48"/>
      <c r="V108" s="48"/>
      <c r="W108" s="2"/>
    </row>
    <row r="109" spans="3:23" ht="22.5">
      <c r="C109" s="2"/>
      <c r="E109" s="89" t="s">
        <v>35</v>
      </c>
      <c r="F109" s="17"/>
      <c r="G109" s="32"/>
      <c r="H109" s="102">
        <f t="shared" si="9"/>
        <v>0</v>
      </c>
      <c r="I109" s="15"/>
      <c r="J109" s="64" t="s">
        <v>393</v>
      </c>
      <c r="K109" s="63" t="s">
        <v>394</v>
      </c>
      <c r="L109" s="46" t="s">
        <v>395</v>
      </c>
      <c r="M109" s="46" t="s">
        <v>396</v>
      </c>
      <c r="N109" s="51">
        <f t="shared" si="10"/>
        <v>815000</v>
      </c>
      <c r="O109" s="48">
        <v>815000</v>
      </c>
      <c r="P109" s="48"/>
      <c r="Q109" s="48"/>
      <c r="R109" s="48"/>
      <c r="S109" s="48"/>
      <c r="T109" s="48"/>
      <c r="U109" s="48"/>
      <c r="V109" s="48"/>
      <c r="W109" s="2"/>
    </row>
    <row r="110" spans="3:22" ht="22.5">
      <c r="C110" s="2"/>
      <c r="E110" s="89" t="s">
        <v>19</v>
      </c>
      <c r="F110" s="17"/>
      <c r="G110" s="32"/>
      <c r="H110" s="102">
        <f t="shared" si="9"/>
        <v>0</v>
      </c>
      <c r="I110" s="15"/>
      <c r="J110" s="64" t="s">
        <v>393</v>
      </c>
      <c r="K110" s="63" t="s">
        <v>37</v>
      </c>
      <c r="L110" s="46" t="s">
        <v>397</v>
      </c>
      <c r="M110" s="46" t="s">
        <v>398</v>
      </c>
      <c r="N110" s="51">
        <f t="shared" si="10"/>
        <v>1639302.3032</v>
      </c>
      <c r="O110" s="48">
        <v>0</v>
      </c>
      <c r="P110" s="48">
        <v>1639302.3032</v>
      </c>
      <c r="Q110" s="48">
        <v>0</v>
      </c>
      <c r="R110" s="48"/>
      <c r="S110" s="48"/>
      <c r="T110" s="48"/>
      <c r="U110" s="48"/>
      <c r="V110" s="48"/>
    </row>
    <row r="111" spans="3:22" ht="22.5">
      <c r="C111" s="2"/>
      <c r="E111" s="89" t="s">
        <v>19</v>
      </c>
      <c r="F111" s="17"/>
      <c r="G111" s="32"/>
      <c r="H111" s="102">
        <f t="shared" si="9"/>
        <v>0</v>
      </c>
      <c r="I111" s="15"/>
      <c r="J111" s="64" t="s">
        <v>393</v>
      </c>
      <c r="K111" s="63" t="s">
        <v>37</v>
      </c>
      <c r="L111" s="46" t="s">
        <v>399</v>
      </c>
      <c r="M111" s="46" t="s">
        <v>400</v>
      </c>
      <c r="N111" s="51">
        <f t="shared" si="10"/>
        <v>3886300</v>
      </c>
      <c r="O111" s="48">
        <v>0</v>
      </c>
      <c r="P111" s="48">
        <v>3886300</v>
      </c>
      <c r="Q111" s="48">
        <v>0</v>
      </c>
      <c r="R111" s="48"/>
      <c r="S111" s="48"/>
      <c r="T111" s="48"/>
      <c r="U111" s="48"/>
      <c r="V111" s="48"/>
    </row>
    <row r="112" spans="3:22" ht="22.5">
      <c r="C112" s="2"/>
      <c r="E112" s="89" t="s">
        <v>19</v>
      </c>
      <c r="F112" s="17" t="s">
        <v>343</v>
      </c>
      <c r="G112" s="32">
        <v>191725</v>
      </c>
      <c r="H112" s="102">
        <f t="shared" si="9"/>
        <v>9989221.5</v>
      </c>
      <c r="I112" s="15"/>
      <c r="J112" s="64" t="s">
        <v>393</v>
      </c>
      <c r="K112" s="63" t="s">
        <v>37</v>
      </c>
      <c r="L112" s="46" t="s">
        <v>401</v>
      </c>
      <c r="M112" s="46" t="s">
        <v>402</v>
      </c>
      <c r="N112" s="51">
        <f t="shared" si="10"/>
        <v>9989221.5</v>
      </c>
      <c r="O112" s="48">
        <v>0</v>
      </c>
      <c r="P112" s="48">
        <v>0</v>
      </c>
      <c r="Q112" s="48">
        <v>9989221.5</v>
      </c>
      <c r="R112" s="48"/>
      <c r="S112" s="48"/>
      <c r="T112" s="48"/>
      <c r="U112" s="48"/>
      <c r="V112" s="48"/>
    </row>
    <row r="113" spans="3:22" ht="22.5">
      <c r="C113" s="2"/>
      <c r="E113" s="89" t="s">
        <v>19</v>
      </c>
      <c r="F113" s="17"/>
      <c r="G113" s="32"/>
      <c r="H113" s="102">
        <f t="shared" si="9"/>
        <v>0</v>
      </c>
      <c r="I113" s="15"/>
      <c r="J113" s="64" t="s">
        <v>393</v>
      </c>
      <c r="K113" s="63" t="s">
        <v>37</v>
      </c>
      <c r="L113" s="46" t="s">
        <v>403</v>
      </c>
      <c r="M113" s="46" t="s">
        <v>404</v>
      </c>
      <c r="N113" s="51">
        <f t="shared" si="10"/>
        <v>105600</v>
      </c>
      <c r="O113" s="48">
        <v>105600</v>
      </c>
      <c r="P113" s="48">
        <v>0</v>
      </c>
      <c r="Q113" s="48">
        <v>0</v>
      </c>
      <c r="R113" s="48"/>
      <c r="S113" s="48"/>
      <c r="T113" s="48"/>
      <c r="U113" s="48"/>
      <c r="V113" s="48"/>
    </row>
    <row r="114" spans="3:22" ht="22.5">
      <c r="C114" s="2"/>
      <c r="E114" s="89" t="s">
        <v>19</v>
      </c>
      <c r="F114" s="17"/>
      <c r="G114" s="32"/>
      <c r="H114" s="102">
        <f t="shared" si="9"/>
        <v>0</v>
      </c>
      <c r="I114" s="15"/>
      <c r="J114" s="64" t="s">
        <v>393</v>
      </c>
      <c r="K114" s="63" t="s">
        <v>39</v>
      </c>
      <c r="L114" s="46" t="s">
        <v>405</v>
      </c>
      <c r="M114" s="46" t="s">
        <v>404</v>
      </c>
      <c r="N114" s="51">
        <f t="shared" si="10"/>
        <v>431600</v>
      </c>
      <c r="O114" s="48">
        <v>431600</v>
      </c>
      <c r="P114" s="48">
        <v>0</v>
      </c>
      <c r="Q114" s="48">
        <v>0</v>
      </c>
      <c r="R114" s="48"/>
      <c r="S114" s="48"/>
      <c r="T114" s="48"/>
      <c r="U114" s="48"/>
      <c r="V114" s="48"/>
    </row>
    <row r="115" spans="3:22" ht="22.5">
      <c r="C115" s="2"/>
      <c r="E115" s="89" t="s">
        <v>19</v>
      </c>
      <c r="F115" s="17" t="s">
        <v>343</v>
      </c>
      <c r="G115" s="32">
        <v>69437</v>
      </c>
      <c r="H115" s="102">
        <f t="shared" si="9"/>
        <v>3498478</v>
      </c>
      <c r="I115" s="15"/>
      <c r="J115" s="64" t="s">
        <v>393</v>
      </c>
      <c r="K115" s="63" t="s">
        <v>39</v>
      </c>
      <c r="L115" s="46" t="s">
        <v>406</v>
      </c>
      <c r="M115" s="46" t="s">
        <v>402</v>
      </c>
      <c r="N115" s="51">
        <f t="shared" si="10"/>
        <v>3498478</v>
      </c>
      <c r="O115" s="48">
        <v>0</v>
      </c>
      <c r="P115" s="48">
        <v>0</v>
      </c>
      <c r="Q115" s="48">
        <v>3498478</v>
      </c>
      <c r="R115" s="48"/>
      <c r="S115" s="48"/>
      <c r="T115" s="48"/>
      <c r="U115" s="48"/>
      <c r="V115" s="48"/>
    </row>
    <row r="116" spans="3:22" ht="22.5">
      <c r="C116" s="2"/>
      <c r="E116" s="89" t="s">
        <v>19</v>
      </c>
      <c r="F116" s="17" t="s">
        <v>409</v>
      </c>
      <c r="G116" s="32">
        <v>1.35</v>
      </c>
      <c r="H116" s="102">
        <f t="shared" si="9"/>
        <v>92924.5162</v>
      </c>
      <c r="I116" s="15"/>
      <c r="J116" s="64" t="s">
        <v>393</v>
      </c>
      <c r="K116" s="63" t="s">
        <v>39</v>
      </c>
      <c r="L116" s="46" t="s">
        <v>407</v>
      </c>
      <c r="M116" s="46" t="s">
        <v>408</v>
      </c>
      <c r="N116" s="51">
        <f t="shared" si="10"/>
        <v>3157919.4809999997</v>
      </c>
      <c r="O116" s="48">
        <v>3064994.9647999997</v>
      </c>
      <c r="P116" s="48">
        <v>0</v>
      </c>
      <c r="Q116" s="48">
        <v>92924.5162</v>
      </c>
      <c r="R116" s="48"/>
      <c r="S116" s="48"/>
      <c r="T116" s="48"/>
      <c r="U116" s="48"/>
      <c r="V116" s="48"/>
    </row>
    <row r="117" spans="3:23" ht="12.75">
      <c r="C117" s="2"/>
      <c r="H117" s="49"/>
      <c r="M117" s="114"/>
      <c r="N117" s="115">
        <f>SUM(N98:N116)</f>
        <v>55126482.2842</v>
      </c>
      <c r="O117" s="115">
        <f>SUM(O98:O116)</f>
        <v>15427420.5348</v>
      </c>
      <c r="P117" s="115">
        <f aca="true" t="shared" si="11" ref="P117:V117">SUM(P98:P116)</f>
        <v>9181748.0032</v>
      </c>
      <c r="Q117" s="115">
        <f t="shared" si="11"/>
        <v>30517313.7462</v>
      </c>
      <c r="R117" s="115">
        <f t="shared" si="11"/>
        <v>0</v>
      </c>
      <c r="S117" s="115">
        <f t="shared" si="11"/>
        <v>0</v>
      </c>
      <c r="T117" s="115">
        <f t="shared" si="11"/>
        <v>0</v>
      </c>
      <c r="U117" s="115">
        <f t="shared" si="11"/>
        <v>0</v>
      </c>
      <c r="V117" s="115">
        <f t="shared" si="11"/>
        <v>0</v>
      </c>
      <c r="W117" s="2"/>
    </row>
    <row r="118" spans="3:23" ht="22.5">
      <c r="C118" s="2"/>
      <c r="E118" s="89" t="s">
        <v>19</v>
      </c>
      <c r="H118" s="49" t="str">
        <f>Q118</f>
        <v>-</v>
      </c>
      <c r="J118" s="64" t="s">
        <v>533</v>
      </c>
      <c r="K118" s="83" t="s">
        <v>39</v>
      </c>
      <c r="L118" s="46" t="s">
        <v>436</v>
      </c>
      <c r="M118" s="120" t="s">
        <v>437</v>
      </c>
      <c r="N118" s="121">
        <v>2418000</v>
      </c>
      <c r="O118" s="122" t="s">
        <v>337</v>
      </c>
      <c r="P118" s="122" t="s">
        <v>337</v>
      </c>
      <c r="Q118" s="122" t="s">
        <v>337</v>
      </c>
      <c r="R118" s="122" t="s">
        <v>337</v>
      </c>
      <c r="S118" s="122" t="s">
        <v>337</v>
      </c>
      <c r="T118" s="122" t="s">
        <v>337</v>
      </c>
      <c r="U118" s="122">
        <v>2418000</v>
      </c>
      <c r="V118" s="122" t="s">
        <v>337</v>
      </c>
      <c r="W118" s="49">
        <f>N118-SUM(O118:V118)</f>
        <v>0</v>
      </c>
    </row>
    <row r="119" spans="3:23" ht="22.5">
      <c r="C119" s="2"/>
      <c r="E119" s="89" t="s">
        <v>19</v>
      </c>
      <c r="H119" s="49" t="str">
        <f aca="true" t="shared" si="12" ref="H119:H158">Q119</f>
        <v>-</v>
      </c>
      <c r="J119" s="64" t="s">
        <v>533</v>
      </c>
      <c r="K119" s="63" t="s">
        <v>37</v>
      </c>
      <c r="L119" s="46" t="s">
        <v>438</v>
      </c>
      <c r="M119" s="120" t="s">
        <v>437</v>
      </c>
      <c r="N119" s="121">
        <v>3186000</v>
      </c>
      <c r="O119" s="122" t="s">
        <v>337</v>
      </c>
      <c r="P119" s="122" t="s">
        <v>337</v>
      </c>
      <c r="Q119" s="122" t="s">
        <v>337</v>
      </c>
      <c r="R119" s="122" t="s">
        <v>337</v>
      </c>
      <c r="S119" s="122" t="s">
        <v>337</v>
      </c>
      <c r="T119" s="122" t="s">
        <v>337</v>
      </c>
      <c r="U119" s="122">
        <v>3186000</v>
      </c>
      <c r="V119" s="122" t="s">
        <v>337</v>
      </c>
      <c r="W119" s="49">
        <f aca="true" t="shared" si="13" ref="W119:W158">N119-SUM(O119:V119)</f>
        <v>0</v>
      </c>
    </row>
    <row r="120" spans="3:23" ht="22.5">
      <c r="C120" s="2"/>
      <c r="E120" s="89" t="s">
        <v>19</v>
      </c>
      <c r="H120" s="49" t="str">
        <f t="shared" si="12"/>
        <v>-</v>
      </c>
      <c r="J120" s="64" t="s">
        <v>533</v>
      </c>
      <c r="K120" s="63" t="s">
        <v>39</v>
      </c>
      <c r="L120" s="46" t="s">
        <v>439</v>
      </c>
      <c r="M120" s="120" t="s">
        <v>440</v>
      </c>
      <c r="N120" s="121">
        <v>3463933.19</v>
      </c>
      <c r="O120" s="122" t="s">
        <v>337</v>
      </c>
      <c r="P120" s="122" t="s">
        <v>337</v>
      </c>
      <c r="Q120" s="122" t="s">
        <v>337</v>
      </c>
      <c r="R120" s="122" t="s">
        <v>337</v>
      </c>
      <c r="S120" s="122" t="s">
        <v>337</v>
      </c>
      <c r="T120" s="122" t="s">
        <v>337</v>
      </c>
      <c r="U120" s="122">
        <v>3463933.19</v>
      </c>
      <c r="V120" s="122" t="s">
        <v>337</v>
      </c>
      <c r="W120" s="49">
        <f t="shared" si="13"/>
        <v>0</v>
      </c>
    </row>
    <row r="121" spans="3:23" ht="22.5">
      <c r="C121" s="2"/>
      <c r="E121" s="89" t="s">
        <v>19</v>
      </c>
      <c r="H121" s="49" t="str">
        <f t="shared" si="12"/>
        <v>-</v>
      </c>
      <c r="J121" s="64" t="s">
        <v>533</v>
      </c>
      <c r="K121" s="63" t="s">
        <v>37</v>
      </c>
      <c r="L121" s="46" t="s">
        <v>441</v>
      </c>
      <c r="M121" s="120" t="s">
        <v>440</v>
      </c>
      <c r="N121" s="121">
        <v>6084300</v>
      </c>
      <c r="O121" s="122" t="s">
        <v>337</v>
      </c>
      <c r="P121" s="122" t="s">
        <v>337</v>
      </c>
      <c r="Q121" s="122" t="s">
        <v>337</v>
      </c>
      <c r="R121" s="122" t="s">
        <v>337</v>
      </c>
      <c r="S121" s="122" t="s">
        <v>337</v>
      </c>
      <c r="T121" s="122" t="s">
        <v>337</v>
      </c>
      <c r="U121" s="122">
        <v>6084300</v>
      </c>
      <c r="V121" s="122" t="s">
        <v>337</v>
      </c>
      <c r="W121" s="49">
        <f t="shared" si="13"/>
        <v>0</v>
      </c>
    </row>
    <row r="122" spans="3:23" ht="51">
      <c r="C122" s="2"/>
      <c r="E122" s="89" t="s">
        <v>21</v>
      </c>
      <c r="F122" s="31" t="s">
        <v>521</v>
      </c>
      <c r="G122" s="4">
        <v>1</v>
      </c>
      <c r="H122" s="49">
        <f t="shared" si="12"/>
        <v>0</v>
      </c>
      <c r="J122" s="64" t="s">
        <v>533</v>
      </c>
      <c r="K122" s="63" t="s">
        <v>442</v>
      </c>
      <c r="L122" s="46" t="s">
        <v>443</v>
      </c>
      <c r="M122" s="46" t="s">
        <v>444</v>
      </c>
      <c r="N122" s="51">
        <v>2849700</v>
      </c>
      <c r="O122" s="48">
        <v>2849700</v>
      </c>
      <c r="P122" s="48">
        <v>0</v>
      </c>
      <c r="Q122" s="48">
        <v>0</v>
      </c>
      <c r="R122" s="48">
        <v>0</v>
      </c>
      <c r="S122" s="48">
        <v>0</v>
      </c>
      <c r="T122" s="48">
        <v>0</v>
      </c>
      <c r="U122" s="48">
        <v>0</v>
      </c>
      <c r="V122" s="48">
        <v>0</v>
      </c>
      <c r="W122" s="49">
        <f t="shared" si="13"/>
        <v>0</v>
      </c>
    </row>
    <row r="123" spans="5:23" ht="51">
      <c r="E123" s="89" t="s">
        <v>21</v>
      </c>
      <c r="H123" s="49">
        <f t="shared" si="12"/>
        <v>0</v>
      </c>
      <c r="J123" s="64" t="s">
        <v>533</v>
      </c>
      <c r="K123" s="63" t="s">
        <v>445</v>
      </c>
      <c r="L123" s="46" t="s">
        <v>446</v>
      </c>
      <c r="M123" s="120" t="s">
        <v>447</v>
      </c>
      <c r="N123" s="121">
        <v>1155752.18</v>
      </c>
      <c r="O123" s="122">
        <v>0</v>
      </c>
      <c r="P123" s="122">
        <v>0</v>
      </c>
      <c r="Q123" s="122">
        <v>0</v>
      </c>
      <c r="R123" s="122">
        <v>0</v>
      </c>
      <c r="S123" s="122">
        <v>0</v>
      </c>
      <c r="T123" s="122">
        <v>0</v>
      </c>
      <c r="U123" s="122">
        <v>1155752.18</v>
      </c>
      <c r="V123" s="122">
        <v>0</v>
      </c>
      <c r="W123" s="49">
        <f t="shared" si="13"/>
        <v>0</v>
      </c>
    </row>
    <row r="124" spans="5:23" ht="102">
      <c r="E124" s="89" t="s">
        <v>22</v>
      </c>
      <c r="H124" s="49">
        <f t="shared" si="12"/>
        <v>0</v>
      </c>
      <c r="J124" s="64" t="s">
        <v>534</v>
      </c>
      <c r="K124" s="63" t="s">
        <v>448</v>
      </c>
      <c r="L124" s="46" t="s">
        <v>449</v>
      </c>
      <c r="M124" s="120" t="s">
        <v>450</v>
      </c>
      <c r="N124" s="121">
        <v>557998.4</v>
      </c>
      <c r="O124" s="122"/>
      <c r="P124" s="122"/>
      <c r="Q124" s="122"/>
      <c r="R124" s="122">
        <v>557998.4</v>
      </c>
      <c r="S124" s="122"/>
      <c r="T124" s="122"/>
      <c r="U124" s="122"/>
      <c r="V124" s="122"/>
      <c r="W124" s="49">
        <f t="shared" si="13"/>
        <v>0</v>
      </c>
    </row>
    <row r="125" spans="5:23" ht="51">
      <c r="E125" s="89" t="s">
        <v>21</v>
      </c>
      <c r="H125" s="49">
        <f t="shared" si="12"/>
        <v>0</v>
      </c>
      <c r="J125" s="64" t="s">
        <v>534</v>
      </c>
      <c r="K125" s="63" t="s">
        <v>451</v>
      </c>
      <c r="L125" s="46" t="s">
        <v>452</v>
      </c>
      <c r="M125" s="120" t="s">
        <v>453</v>
      </c>
      <c r="N125" s="121">
        <v>380000</v>
      </c>
      <c r="O125" s="122">
        <v>0</v>
      </c>
      <c r="P125" s="122">
        <v>0</v>
      </c>
      <c r="Q125" s="122">
        <v>0</v>
      </c>
      <c r="R125" s="122">
        <v>0</v>
      </c>
      <c r="S125" s="122">
        <v>0</v>
      </c>
      <c r="T125" s="122">
        <v>0</v>
      </c>
      <c r="U125" s="122">
        <v>380000</v>
      </c>
      <c r="V125" s="122">
        <v>0</v>
      </c>
      <c r="W125" s="49">
        <f t="shared" si="13"/>
        <v>0</v>
      </c>
    </row>
    <row r="126" spans="5:23" ht="51">
      <c r="E126" s="89" t="s">
        <v>21</v>
      </c>
      <c r="H126" s="49">
        <f t="shared" si="12"/>
        <v>0</v>
      </c>
      <c r="J126" s="64" t="s">
        <v>534</v>
      </c>
      <c r="K126" s="63" t="s">
        <v>445</v>
      </c>
      <c r="L126" s="46" t="s">
        <v>454</v>
      </c>
      <c r="M126" s="120" t="s">
        <v>455</v>
      </c>
      <c r="N126" s="121">
        <v>498880</v>
      </c>
      <c r="O126" s="122">
        <v>0</v>
      </c>
      <c r="P126" s="122">
        <v>0</v>
      </c>
      <c r="Q126" s="122">
        <v>0</v>
      </c>
      <c r="R126" s="122">
        <v>0</v>
      </c>
      <c r="S126" s="122">
        <v>0</v>
      </c>
      <c r="T126" s="122">
        <v>0</v>
      </c>
      <c r="U126" s="122">
        <v>498880</v>
      </c>
      <c r="V126" s="122">
        <v>0</v>
      </c>
      <c r="W126" s="49">
        <f t="shared" si="13"/>
        <v>0</v>
      </c>
    </row>
    <row r="127" spans="5:23" ht="51">
      <c r="E127" s="89" t="s">
        <v>21</v>
      </c>
      <c r="F127" s="123" t="s">
        <v>522</v>
      </c>
      <c r="G127" s="124">
        <v>4</v>
      </c>
      <c r="H127" s="125">
        <f t="shared" si="12"/>
        <v>1365000</v>
      </c>
      <c r="I127" s="124"/>
      <c r="J127" s="64" t="s">
        <v>534</v>
      </c>
      <c r="K127" s="63" t="s">
        <v>456</v>
      </c>
      <c r="L127" s="46" t="s">
        <v>457</v>
      </c>
      <c r="M127" s="46" t="s">
        <v>458</v>
      </c>
      <c r="N127" s="51">
        <v>1365000</v>
      </c>
      <c r="O127" s="48"/>
      <c r="P127" s="48"/>
      <c r="Q127" s="48">
        <v>1365000</v>
      </c>
      <c r="R127" s="48"/>
      <c r="S127" s="48"/>
      <c r="T127" s="48"/>
      <c r="U127" s="48"/>
      <c r="V127" s="48"/>
      <c r="W127" s="49">
        <f t="shared" si="13"/>
        <v>0</v>
      </c>
    </row>
    <row r="128" spans="5:23" ht="22.5">
      <c r="E128" s="89" t="s">
        <v>35</v>
      </c>
      <c r="F128" s="31" t="s">
        <v>522</v>
      </c>
      <c r="G128" s="4">
        <v>1</v>
      </c>
      <c r="H128" s="49">
        <f t="shared" si="12"/>
        <v>0</v>
      </c>
      <c r="J128" s="64" t="s">
        <v>534</v>
      </c>
      <c r="K128" s="63" t="s">
        <v>459</v>
      </c>
      <c r="L128" s="46" t="s">
        <v>460</v>
      </c>
      <c r="M128" s="46" t="s">
        <v>461</v>
      </c>
      <c r="N128" s="51">
        <v>732000</v>
      </c>
      <c r="O128" s="48"/>
      <c r="P128" s="48">
        <v>732000</v>
      </c>
      <c r="Q128" s="48"/>
      <c r="R128" s="48"/>
      <c r="S128" s="48"/>
      <c r="T128" s="48"/>
      <c r="U128" s="48"/>
      <c r="V128" s="48"/>
      <c r="W128" s="49">
        <f t="shared" si="13"/>
        <v>0</v>
      </c>
    </row>
    <row r="129" spans="5:23" ht="22.5">
      <c r="E129" s="89" t="s">
        <v>24</v>
      </c>
      <c r="F129" s="31" t="s">
        <v>522</v>
      </c>
      <c r="G129" s="4">
        <v>2</v>
      </c>
      <c r="H129" s="49">
        <f t="shared" si="12"/>
        <v>0</v>
      </c>
      <c r="J129" s="64" t="s">
        <v>534</v>
      </c>
      <c r="K129" s="63" t="s">
        <v>462</v>
      </c>
      <c r="L129" s="46" t="s">
        <v>463</v>
      </c>
      <c r="M129" s="46" t="s">
        <v>464</v>
      </c>
      <c r="N129" s="51">
        <v>570469.82</v>
      </c>
      <c r="O129" s="48">
        <v>570469.82</v>
      </c>
      <c r="P129" s="48"/>
      <c r="Q129" s="48"/>
      <c r="R129" s="48"/>
      <c r="S129" s="48"/>
      <c r="T129" s="48"/>
      <c r="U129" s="48"/>
      <c r="V129" s="48"/>
      <c r="W129" s="49">
        <f t="shared" si="13"/>
        <v>0</v>
      </c>
    </row>
    <row r="130" spans="5:23" ht="102">
      <c r="E130" s="89" t="s">
        <v>22</v>
      </c>
      <c r="F130" s="31" t="s">
        <v>523</v>
      </c>
      <c r="G130" s="4">
        <v>200</v>
      </c>
      <c r="H130" s="49">
        <f t="shared" si="12"/>
        <v>0</v>
      </c>
      <c r="J130" s="64" t="s">
        <v>535</v>
      </c>
      <c r="K130" s="63" t="s">
        <v>465</v>
      </c>
      <c r="L130" s="46" t="s">
        <v>466</v>
      </c>
      <c r="M130" s="46" t="s">
        <v>467</v>
      </c>
      <c r="N130" s="51">
        <v>2680000</v>
      </c>
      <c r="O130" s="48">
        <v>2680000</v>
      </c>
      <c r="P130" s="48"/>
      <c r="Q130" s="48"/>
      <c r="R130" s="48"/>
      <c r="S130" s="48"/>
      <c r="T130" s="48"/>
      <c r="U130" s="48"/>
      <c r="V130" s="48"/>
      <c r="W130" s="49">
        <f t="shared" si="13"/>
        <v>0</v>
      </c>
    </row>
    <row r="131" spans="5:23" ht="22.5">
      <c r="E131" s="89" t="s">
        <v>19</v>
      </c>
      <c r="H131" s="49">
        <f t="shared" si="12"/>
        <v>0</v>
      </c>
      <c r="J131" s="64" t="s">
        <v>535</v>
      </c>
      <c r="K131" s="63" t="s">
        <v>39</v>
      </c>
      <c r="L131" s="46" t="s">
        <v>468</v>
      </c>
      <c r="M131" s="120" t="s">
        <v>469</v>
      </c>
      <c r="N131" s="121">
        <v>2852191.1</v>
      </c>
      <c r="O131" s="122"/>
      <c r="P131" s="122"/>
      <c r="Q131" s="122"/>
      <c r="R131" s="122"/>
      <c r="S131" s="122"/>
      <c r="T131" s="122"/>
      <c r="U131" s="122">
        <v>2852191.1</v>
      </c>
      <c r="V131" s="122"/>
      <c r="W131" s="49">
        <f t="shared" si="13"/>
        <v>0</v>
      </c>
    </row>
    <row r="132" spans="5:23" ht="45">
      <c r="E132" s="89" t="s">
        <v>24</v>
      </c>
      <c r="F132" s="123" t="s">
        <v>521</v>
      </c>
      <c r="G132" s="124">
        <v>1</v>
      </c>
      <c r="H132" s="125">
        <f t="shared" si="12"/>
        <v>750000</v>
      </c>
      <c r="J132" s="64" t="s">
        <v>535</v>
      </c>
      <c r="K132" s="63" t="s">
        <v>369</v>
      </c>
      <c r="L132" s="46" t="s">
        <v>470</v>
      </c>
      <c r="M132" s="46" t="s">
        <v>471</v>
      </c>
      <c r="N132" s="51">
        <v>750000</v>
      </c>
      <c r="O132" s="48"/>
      <c r="P132" s="48"/>
      <c r="Q132" s="48">
        <v>750000</v>
      </c>
      <c r="R132" s="48"/>
      <c r="S132" s="48"/>
      <c r="T132" s="48"/>
      <c r="U132" s="48"/>
      <c r="V132" s="48"/>
      <c r="W132" s="49">
        <f t="shared" si="13"/>
        <v>0</v>
      </c>
    </row>
    <row r="133" spans="5:23" ht="22.5">
      <c r="E133" s="89" t="s">
        <v>35</v>
      </c>
      <c r="F133" s="31" t="s">
        <v>524</v>
      </c>
      <c r="G133" s="4">
        <v>1</v>
      </c>
      <c r="H133" s="49">
        <f t="shared" si="12"/>
        <v>0</v>
      </c>
      <c r="J133" s="64" t="s">
        <v>535</v>
      </c>
      <c r="K133" s="63" t="s">
        <v>442</v>
      </c>
      <c r="L133" s="46" t="s">
        <v>472</v>
      </c>
      <c r="M133" s="46" t="s">
        <v>473</v>
      </c>
      <c r="N133" s="51">
        <v>4480000</v>
      </c>
      <c r="O133" s="48">
        <v>4480000</v>
      </c>
      <c r="P133" s="48"/>
      <c r="Q133" s="48"/>
      <c r="R133" s="48"/>
      <c r="S133" s="48"/>
      <c r="T133" s="48"/>
      <c r="U133" s="48"/>
      <c r="V133" s="48"/>
      <c r="W133" s="49">
        <f t="shared" si="13"/>
        <v>0</v>
      </c>
    </row>
    <row r="134" spans="5:23" ht="22.5">
      <c r="E134" s="89" t="s">
        <v>23</v>
      </c>
      <c r="F134" s="31" t="s">
        <v>525</v>
      </c>
      <c r="G134" s="4">
        <v>8360</v>
      </c>
      <c r="H134" s="49">
        <f t="shared" si="12"/>
        <v>0</v>
      </c>
      <c r="J134" s="64" t="s">
        <v>535</v>
      </c>
      <c r="K134" s="63" t="s">
        <v>315</v>
      </c>
      <c r="L134" s="46" t="s">
        <v>474</v>
      </c>
      <c r="M134" s="46" t="s">
        <v>475</v>
      </c>
      <c r="N134" s="51">
        <v>877967.2</v>
      </c>
      <c r="O134" s="48"/>
      <c r="P134" s="48">
        <v>877967.2</v>
      </c>
      <c r="Q134" s="48"/>
      <c r="R134" s="48"/>
      <c r="S134" s="48"/>
      <c r="T134" s="48"/>
      <c r="U134" s="48"/>
      <c r="V134" s="48"/>
      <c r="W134" s="49">
        <f t="shared" si="13"/>
        <v>0</v>
      </c>
    </row>
    <row r="135" spans="5:23" ht="51">
      <c r="E135" s="89" t="s">
        <v>21</v>
      </c>
      <c r="F135" s="31" t="s">
        <v>524</v>
      </c>
      <c r="G135" s="4">
        <v>822</v>
      </c>
      <c r="H135" s="49">
        <f t="shared" si="12"/>
        <v>0</v>
      </c>
      <c r="J135" s="64" t="s">
        <v>535</v>
      </c>
      <c r="K135" s="63" t="s">
        <v>442</v>
      </c>
      <c r="L135" s="46" t="s">
        <v>476</v>
      </c>
      <c r="M135" s="46" t="s">
        <v>477</v>
      </c>
      <c r="N135" s="51">
        <v>3351751.06</v>
      </c>
      <c r="O135" s="48">
        <v>3351751.06</v>
      </c>
      <c r="P135" s="48"/>
      <c r="Q135" s="48"/>
      <c r="R135" s="48"/>
      <c r="S135" s="48"/>
      <c r="T135" s="48"/>
      <c r="U135" s="48"/>
      <c r="V135" s="48"/>
      <c r="W135" s="49">
        <f t="shared" si="13"/>
        <v>0</v>
      </c>
    </row>
    <row r="136" spans="5:23" ht="51">
      <c r="E136" s="89" t="s">
        <v>21</v>
      </c>
      <c r="H136" s="49">
        <f t="shared" si="12"/>
        <v>0</v>
      </c>
      <c r="J136" s="64" t="s">
        <v>535</v>
      </c>
      <c r="K136" s="63" t="s">
        <v>478</v>
      </c>
      <c r="L136" s="46" t="s">
        <v>479</v>
      </c>
      <c r="M136" s="120" t="s">
        <v>480</v>
      </c>
      <c r="N136" s="121">
        <v>1075360</v>
      </c>
      <c r="O136" s="122">
        <v>0</v>
      </c>
      <c r="P136" s="122">
        <v>0</v>
      </c>
      <c r="Q136" s="122">
        <v>0</v>
      </c>
      <c r="R136" s="122">
        <v>0</v>
      </c>
      <c r="S136" s="122">
        <v>0</v>
      </c>
      <c r="T136" s="122">
        <v>0</v>
      </c>
      <c r="U136" s="122">
        <v>1075360</v>
      </c>
      <c r="V136" s="122">
        <v>0</v>
      </c>
      <c r="W136" s="49">
        <f t="shared" si="13"/>
        <v>0</v>
      </c>
    </row>
    <row r="137" spans="5:23" ht="51">
      <c r="E137" s="89" t="s">
        <v>21</v>
      </c>
      <c r="F137" s="31" t="s">
        <v>524</v>
      </c>
      <c r="G137" s="4">
        <v>672</v>
      </c>
      <c r="H137" s="49">
        <f t="shared" si="12"/>
        <v>0</v>
      </c>
      <c r="J137" s="64" t="s">
        <v>535</v>
      </c>
      <c r="K137" s="63" t="s">
        <v>442</v>
      </c>
      <c r="L137" s="46" t="s">
        <v>481</v>
      </c>
      <c r="M137" s="46" t="s">
        <v>482</v>
      </c>
      <c r="N137" s="51">
        <v>1162499.42</v>
      </c>
      <c r="O137" s="48">
        <v>1162499.42</v>
      </c>
      <c r="P137" s="48">
        <v>0</v>
      </c>
      <c r="Q137" s="48">
        <v>0</v>
      </c>
      <c r="R137" s="48">
        <v>0</v>
      </c>
      <c r="S137" s="48">
        <v>0</v>
      </c>
      <c r="T137" s="48">
        <v>0</v>
      </c>
      <c r="U137" s="48">
        <v>0</v>
      </c>
      <c r="V137" s="48">
        <v>0</v>
      </c>
      <c r="W137" s="49">
        <f t="shared" si="13"/>
        <v>0</v>
      </c>
    </row>
    <row r="138" spans="5:23" ht="22.5">
      <c r="E138" s="89" t="s">
        <v>24</v>
      </c>
      <c r="F138" s="31" t="s">
        <v>521</v>
      </c>
      <c r="G138" s="4">
        <v>1</v>
      </c>
      <c r="H138" s="49">
        <f t="shared" si="12"/>
        <v>0</v>
      </c>
      <c r="J138" s="64" t="s">
        <v>535</v>
      </c>
      <c r="K138" s="63" t="s">
        <v>483</v>
      </c>
      <c r="L138" s="46" t="s">
        <v>484</v>
      </c>
      <c r="M138" s="46" t="s">
        <v>485</v>
      </c>
      <c r="N138" s="51">
        <v>517000</v>
      </c>
      <c r="O138" s="48">
        <v>517000</v>
      </c>
      <c r="P138" s="48"/>
      <c r="Q138" s="48"/>
      <c r="R138" s="48"/>
      <c r="S138" s="48"/>
      <c r="T138" s="48"/>
      <c r="U138" s="48"/>
      <c r="V138" s="48"/>
      <c r="W138" s="49">
        <f t="shared" si="13"/>
        <v>0</v>
      </c>
    </row>
    <row r="139" spans="5:23" ht="102">
      <c r="E139" s="89" t="s">
        <v>22</v>
      </c>
      <c r="F139" s="31" t="s">
        <v>521</v>
      </c>
      <c r="G139" s="4">
        <v>26</v>
      </c>
      <c r="H139" s="49">
        <f t="shared" si="12"/>
        <v>0</v>
      </c>
      <c r="J139" s="64" t="s">
        <v>535</v>
      </c>
      <c r="K139" s="63" t="s">
        <v>486</v>
      </c>
      <c r="L139" s="46" t="s">
        <v>487</v>
      </c>
      <c r="M139" s="46" t="s">
        <v>488</v>
      </c>
      <c r="N139" s="51">
        <v>4186000</v>
      </c>
      <c r="O139" s="48"/>
      <c r="P139" s="48">
        <v>4186000</v>
      </c>
      <c r="Q139" s="48"/>
      <c r="R139" s="48"/>
      <c r="S139" s="48"/>
      <c r="T139" s="48"/>
      <c r="U139" s="48"/>
      <c r="V139" s="48"/>
      <c r="W139" s="49">
        <f t="shared" si="13"/>
        <v>0</v>
      </c>
    </row>
    <row r="140" spans="5:23" ht="51">
      <c r="E140" s="89" t="s">
        <v>21</v>
      </c>
      <c r="F140" s="31" t="s">
        <v>524</v>
      </c>
      <c r="G140" s="4">
        <v>235</v>
      </c>
      <c r="H140" s="49">
        <f t="shared" si="12"/>
        <v>0</v>
      </c>
      <c r="J140" s="64" t="s">
        <v>535</v>
      </c>
      <c r="K140" s="63" t="s">
        <v>442</v>
      </c>
      <c r="L140" s="46" t="s">
        <v>489</v>
      </c>
      <c r="M140" s="46" t="s">
        <v>490</v>
      </c>
      <c r="N140" s="51">
        <v>1049850.72</v>
      </c>
      <c r="O140" s="48">
        <v>0</v>
      </c>
      <c r="P140" s="48">
        <v>1049850.72</v>
      </c>
      <c r="Q140" s="48">
        <v>0</v>
      </c>
      <c r="R140" s="48">
        <v>0</v>
      </c>
      <c r="S140" s="48">
        <v>0</v>
      </c>
      <c r="T140" s="48">
        <v>0</v>
      </c>
      <c r="U140" s="48">
        <v>0</v>
      </c>
      <c r="V140" s="48">
        <v>0</v>
      </c>
      <c r="W140" s="49">
        <f t="shared" si="13"/>
        <v>0</v>
      </c>
    </row>
    <row r="141" spans="5:23" ht="51">
      <c r="E141" s="89" t="s">
        <v>21</v>
      </c>
      <c r="F141" s="31" t="s">
        <v>524</v>
      </c>
      <c r="G141" s="4">
        <v>876</v>
      </c>
      <c r="H141" s="49">
        <f t="shared" si="12"/>
        <v>0</v>
      </c>
      <c r="J141" s="64" t="s">
        <v>535</v>
      </c>
      <c r="K141" s="63" t="s">
        <v>478</v>
      </c>
      <c r="L141" s="46" t="s">
        <v>491</v>
      </c>
      <c r="M141" s="46" t="s">
        <v>492</v>
      </c>
      <c r="N141" s="51">
        <v>3088000</v>
      </c>
      <c r="O141" s="48">
        <v>0</v>
      </c>
      <c r="P141" s="48">
        <v>3088000</v>
      </c>
      <c r="Q141" s="48">
        <v>0</v>
      </c>
      <c r="R141" s="48">
        <v>0</v>
      </c>
      <c r="S141" s="48">
        <v>0</v>
      </c>
      <c r="T141" s="48">
        <v>0</v>
      </c>
      <c r="U141" s="48">
        <v>0</v>
      </c>
      <c r="V141" s="48">
        <v>0</v>
      </c>
      <c r="W141" s="49">
        <f t="shared" si="13"/>
        <v>0</v>
      </c>
    </row>
    <row r="142" spans="5:23" ht="102">
      <c r="E142" s="89" t="s">
        <v>22</v>
      </c>
      <c r="F142" s="123" t="s">
        <v>526</v>
      </c>
      <c r="G142" s="126" t="s">
        <v>532</v>
      </c>
      <c r="H142" s="125">
        <f t="shared" si="12"/>
        <v>29519130.816624008</v>
      </c>
      <c r="J142" s="64" t="s">
        <v>535</v>
      </c>
      <c r="K142" s="63" t="s">
        <v>10</v>
      </c>
      <c r="L142" s="46" t="s">
        <v>493</v>
      </c>
      <c r="M142" s="46" t="s">
        <v>494</v>
      </c>
      <c r="N142" s="51">
        <v>64812364.09</v>
      </c>
      <c r="O142" s="48">
        <v>21426779.1674</v>
      </c>
      <c r="P142" s="48">
        <v>13866454.105975999</v>
      </c>
      <c r="Q142" s="48">
        <f>((29519147.2464-16.43)-0.000224009156227112)+0.000448018312454224</f>
        <v>29519130.816624008</v>
      </c>
      <c r="R142" s="48"/>
      <c r="S142" s="48"/>
      <c r="T142" s="48"/>
      <c r="U142" s="48"/>
      <c r="V142" s="48"/>
      <c r="W142" s="119">
        <f t="shared" si="13"/>
        <v>0</v>
      </c>
    </row>
    <row r="143" spans="5:23" ht="102">
      <c r="E143" s="89" t="s">
        <v>22</v>
      </c>
      <c r="F143" s="123" t="s">
        <v>527</v>
      </c>
      <c r="G143" s="127" t="s">
        <v>531</v>
      </c>
      <c r="H143" s="125">
        <f t="shared" si="12"/>
        <v>2451064.7079999996</v>
      </c>
      <c r="J143" s="64" t="s">
        <v>535</v>
      </c>
      <c r="K143" s="63" t="s">
        <v>61</v>
      </c>
      <c r="L143" s="46" t="s">
        <v>495</v>
      </c>
      <c r="M143" s="46" t="s">
        <v>496</v>
      </c>
      <c r="N143" s="51">
        <v>3128310.84</v>
      </c>
      <c r="O143" s="48">
        <v>430731.093</v>
      </c>
      <c r="P143" s="48">
        <v>246515.039</v>
      </c>
      <c r="Q143" s="48">
        <v>2451064.7079999996</v>
      </c>
      <c r="R143" s="48"/>
      <c r="S143" s="48"/>
      <c r="T143" s="48"/>
      <c r="U143" s="48"/>
      <c r="V143" s="48"/>
      <c r="W143" s="49">
        <f t="shared" si="13"/>
        <v>0</v>
      </c>
    </row>
    <row r="144" spans="5:23" ht="22.5">
      <c r="E144" s="89" t="s">
        <v>19</v>
      </c>
      <c r="F144" s="31" t="s">
        <v>528</v>
      </c>
      <c r="G144" s="4">
        <v>68500</v>
      </c>
      <c r="H144" s="49">
        <f t="shared" si="12"/>
        <v>0</v>
      </c>
      <c r="J144" s="64" t="s">
        <v>535</v>
      </c>
      <c r="K144" s="63" t="s">
        <v>37</v>
      </c>
      <c r="L144" s="46" t="s">
        <v>497</v>
      </c>
      <c r="M144" s="46" t="s">
        <v>400</v>
      </c>
      <c r="N144" s="51">
        <v>3597900</v>
      </c>
      <c r="O144" s="48"/>
      <c r="P144" s="48">
        <v>3597900</v>
      </c>
      <c r="Q144" s="48"/>
      <c r="R144" s="48"/>
      <c r="S144" s="48"/>
      <c r="T144" s="48"/>
      <c r="U144" s="48"/>
      <c r="V144" s="48"/>
      <c r="W144" s="49">
        <f t="shared" si="13"/>
        <v>0</v>
      </c>
    </row>
    <row r="145" spans="5:23" ht="22.5">
      <c r="E145" s="89" t="s">
        <v>19</v>
      </c>
      <c r="F145" s="31" t="s">
        <v>528</v>
      </c>
      <c r="G145" s="4">
        <v>7350</v>
      </c>
      <c r="H145" s="49">
        <f t="shared" si="12"/>
        <v>0</v>
      </c>
      <c r="J145" s="64" t="s">
        <v>535</v>
      </c>
      <c r="K145" s="63" t="s">
        <v>37</v>
      </c>
      <c r="L145" s="46" t="s">
        <v>498</v>
      </c>
      <c r="M145" s="120" t="s">
        <v>499</v>
      </c>
      <c r="N145" s="121">
        <v>387105</v>
      </c>
      <c r="O145" s="122"/>
      <c r="P145" s="122"/>
      <c r="Q145" s="122"/>
      <c r="R145" s="122">
        <v>387105</v>
      </c>
      <c r="S145" s="122"/>
      <c r="T145" s="122"/>
      <c r="U145" s="122"/>
      <c r="V145" s="122"/>
      <c r="W145" s="49">
        <f t="shared" si="13"/>
        <v>0</v>
      </c>
    </row>
    <row r="146" spans="5:23" ht="22.5">
      <c r="E146" s="89" t="s">
        <v>19</v>
      </c>
      <c r="F146" s="123" t="s">
        <v>528</v>
      </c>
      <c r="G146" s="124">
        <v>194352</v>
      </c>
      <c r="H146" s="125">
        <f t="shared" si="12"/>
        <v>10124882.1</v>
      </c>
      <c r="J146" s="64" t="s">
        <v>535</v>
      </c>
      <c r="K146" s="63" t="s">
        <v>37</v>
      </c>
      <c r="L146" s="46" t="s">
        <v>500</v>
      </c>
      <c r="M146" s="46" t="s">
        <v>402</v>
      </c>
      <c r="N146" s="51">
        <v>10124882.1</v>
      </c>
      <c r="O146" s="48"/>
      <c r="P146" s="48"/>
      <c r="Q146" s="48">
        <v>10124882.1</v>
      </c>
      <c r="R146" s="48"/>
      <c r="S146" s="48"/>
      <c r="T146" s="48"/>
      <c r="U146" s="48"/>
      <c r="V146" s="48"/>
      <c r="W146" s="49">
        <f t="shared" si="13"/>
        <v>0</v>
      </c>
    </row>
    <row r="147" spans="5:23" ht="22.5">
      <c r="E147" s="89" t="s">
        <v>19</v>
      </c>
      <c r="F147" s="123" t="s">
        <v>528</v>
      </c>
      <c r="G147" s="124">
        <v>70261</v>
      </c>
      <c r="H147" s="125">
        <f t="shared" si="12"/>
        <v>3534280.4000000004</v>
      </c>
      <c r="J147" s="64" t="s">
        <v>535</v>
      </c>
      <c r="K147" s="63" t="s">
        <v>39</v>
      </c>
      <c r="L147" s="46" t="s">
        <v>501</v>
      </c>
      <c r="M147" s="46" t="s">
        <v>402</v>
      </c>
      <c r="N147" s="51">
        <v>3534280.4000000004</v>
      </c>
      <c r="O147" s="48"/>
      <c r="P147" s="48"/>
      <c r="Q147" s="48">
        <v>3534280.4000000004</v>
      </c>
      <c r="R147" s="48"/>
      <c r="S147" s="48"/>
      <c r="T147" s="48"/>
      <c r="U147" s="48"/>
      <c r="V147" s="48"/>
      <c r="W147" s="49">
        <f t="shared" si="13"/>
        <v>0</v>
      </c>
    </row>
    <row r="148" spans="5:23" ht="22.5">
      <c r="E148" s="89" t="s">
        <v>19</v>
      </c>
      <c r="F148" s="31" t="s">
        <v>528</v>
      </c>
      <c r="G148" s="4">
        <v>1700</v>
      </c>
      <c r="H148" s="49">
        <f t="shared" si="12"/>
        <v>0</v>
      </c>
      <c r="J148" s="64" t="s">
        <v>535</v>
      </c>
      <c r="K148" s="63" t="s">
        <v>37</v>
      </c>
      <c r="L148" s="46" t="s">
        <v>502</v>
      </c>
      <c r="M148" s="46" t="s">
        <v>404</v>
      </c>
      <c r="N148" s="51">
        <v>88850</v>
      </c>
      <c r="O148" s="48">
        <v>88850</v>
      </c>
      <c r="P148" s="48"/>
      <c r="Q148" s="48"/>
      <c r="R148" s="48"/>
      <c r="S148" s="48"/>
      <c r="T148" s="48"/>
      <c r="U148" s="48"/>
      <c r="V148" s="48"/>
      <c r="W148" s="49">
        <f t="shared" si="13"/>
        <v>0</v>
      </c>
    </row>
    <row r="149" spans="5:23" ht="22.5">
      <c r="E149" s="89" t="s">
        <v>19</v>
      </c>
      <c r="F149" s="31" t="s">
        <v>528</v>
      </c>
      <c r="G149" s="4">
        <v>13500</v>
      </c>
      <c r="H149" s="49">
        <f t="shared" si="12"/>
        <v>0</v>
      </c>
      <c r="J149" s="64" t="s">
        <v>535</v>
      </c>
      <c r="K149" s="63" t="s">
        <v>39</v>
      </c>
      <c r="L149" s="46" t="s">
        <v>503</v>
      </c>
      <c r="M149" s="46" t="s">
        <v>404</v>
      </c>
      <c r="N149" s="51">
        <v>687000</v>
      </c>
      <c r="O149" s="48">
        <v>687000</v>
      </c>
      <c r="P149" s="48"/>
      <c r="Q149" s="48"/>
      <c r="R149" s="48"/>
      <c r="S149" s="48"/>
      <c r="T149" s="48"/>
      <c r="U149" s="48"/>
      <c r="V149" s="48"/>
      <c r="W149" s="49">
        <f t="shared" si="13"/>
        <v>0</v>
      </c>
    </row>
    <row r="150" spans="5:23" ht="22.5">
      <c r="E150" s="89" t="s">
        <v>19</v>
      </c>
      <c r="F150" s="31" t="s">
        <v>528</v>
      </c>
      <c r="G150" s="4">
        <v>48000</v>
      </c>
      <c r="H150" s="49">
        <f t="shared" si="12"/>
        <v>0</v>
      </c>
      <c r="J150" s="64" t="s">
        <v>535</v>
      </c>
      <c r="K150" s="63" t="s">
        <v>39</v>
      </c>
      <c r="L150" s="46" t="s">
        <v>504</v>
      </c>
      <c r="M150" s="120" t="s">
        <v>437</v>
      </c>
      <c r="N150" s="121">
        <v>2418000</v>
      </c>
      <c r="O150" s="122"/>
      <c r="P150" s="122"/>
      <c r="Q150" s="122"/>
      <c r="R150" s="122"/>
      <c r="S150" s="122"/>
      <c r="T150" s="122"/>
      <c r="U150" s="122">
        <v>2418000</v>
      </c>
      <c r="V150" s="122"/>
      <c r="W150" s="49">
        <f t="shared" si="13"/>
        <v>0</v>
      </c>
    </row>
    <row r="151" spans="5:23" ht="22.5">
      <c r="E151" s="89" t="s">
        <v>19</v>
      </c>
      <c r="F151" s="31" t="s">
        <v>528</v>
      </c>
      <c r="G151" s="4">
        <v>66000</v>
      </c>
      <c r="H151" s="49">
        <f t="shared" si="12"/>
        <v>0</v>
      </c>
      <c r="J151" s="64" t="s">
        <v>535</v>
      </c>
      <c r="K151" s="63" t="s">
        <v>37</v>
      </c>
      <c r="L151" s="46" t="s">
        <v>505</v>
      </c>
      <c r="M151" s="120" t="s">
        <v>437</v>
      </c>
      <c r="N151" s="121">
        <v>3457500</v>
      </c>
      <c r="O151" s="122"/>
      <c r="P151" s="122"/>
      <c r="Q151" s="122"/>
      <c r="R151" s="122"/>
      <c r="S151" s="122"/>
      <c r="T151" s="122"/>
      <c r="U151" s="122">
        <v>3457500</v>
      </c>
      <c r="V151" s="122"/>
      <c r="W151" s="49">
        <f t="shared" si="13"/>
        <v>0</v>
      </c>
    </row>
    <row r="152" spans="5:23" ht="22.5">
      <c r="E152" s="89" t="s">
        <v>19</v>
      </c>
      <c r="F152" s="123" t="s">
        <v>529</v>
      </c>
      <c r="G152" s="126">
        <f>91.4*0+7.2</f>
        <v>7.2</v>
      </c>
      <c r="H152" s="125">
        <f t="shared" si="12"/>
        <v>506193.88659999997</v>
      </c>
      <c r="J152" s="64" t="s">
        <v>535</v>
      </c>
      <c r="K152" s="63" t="s">
        <v>39</v>
      </c>
      <c r="L152" s="46" t="s">
        <v>506</v>
      </c>
      <c r="M152" s="46" t="s">
        <v>507</v>
      </c>
      <c r="N152" s="51">
        <v>6396900.525199999</v>
      </c>
      <c r="O152" s="48">
        <v>5890706.6386</v>
      </c>
      <c r="P152" s="48"/>
      <c r="Q152" s="48">
        <v>506193.88659999997</v>
      </c>
      <c r="R152" s="48"/>
      <c r="S152" s="48"/>
      <c r="T152" s="48"/>
      <c r="U152" s="48"/>
      <c r="V152" s="48"/>
      <c r="W152" s="49">
        <f t="shared" si="13"/>
        <v>0</v>
      </c>
    </row>
    <row r="153" spans="5:23" ht="22.5">
      <c r="E153" s="89" t="s">
        <v>19</v>
      </c>
      <c r="F153" s="31" t="s">
        <v>529</v>
      </c>
      <c r="G153" s="4">
        <v>128.2</v>
      </c>
      <c r="H153" s="49">
        <f t="shared" si="12"/>
        <v>0</v>
      </c>
      <c r="J153" s="64" t="s">
        <v>535</v>
      </c>
      <c r="K153" s="63" t="s">
        <v>37</v>
      </c>
      <c r="L153" s="46" t="s">
        <v>508</v>
      </c>
      <c r="M153" s="46" t="s">
        <v>509</v>
      </c>
      <c r="N153" s="51">
        <v>7781719.999999999</v>
      </c>
      <c r="O153" s="48"/>
      <c r="P153" s="48">
        <v>7781719.999999999</v>
      </c>
      <c r="Q153" s="48"/>
      <c r="R153" s="48"/>
      <c r="S153" s="48"/>
      <c r="T153" s="48"/>
      <c r="U153" s="48"/>
      <c r="V153" s="48"/>
      <c r="W153" s="49">
        <f t="shared" si="13"/>
        <v>0</v>
      </c>
    </row>
    <row r="154" spans="5:23" ht="22.5">
      <c r="E154" s="89" t="s">
        <v>19</v>
      </c>
      <c r="F154" s="31" t="s">
        <v>529</v>
      </c>
      <c r="G154" s="4">
        <v>136.5</v>
      </c>
      <c r="H154" s="49">
        <f t="shared" si="12"/>
        <v>0</v>
      </c>
      <c r="J154" s="64" t="s">
        <v>535</v>
      </c>
      <c r="K154" s="63" t="s">
        <v>39</v>
      </c>
      <c r="L154" s="46" t="s">
        <v>510</v>
      </c>
      <c r="M154" s="120" t="s">
        <v>440</v>
      </c>
      <c r="N154" s="121">
        <v>9031263.635</v>
      </c>
      <c r="O154" s="122"/>
      <c r="P154" s="122"/>
      <c r="Q154" s="122"/>
      <c r="R154" s="122"/>
      <c r="S154" s="122"/>
      <c r="T154" s="122"/>
      <c r="U154" s="122">
        <v>9031263.635</v>
      </c>
      <c r="V154" s="122"/>
      <c r="W154" s="49">
        <f t="shared" si="13"/>
        <v>0</v>
      </c>
    </row>
    <row r="155" spans="5:23" ht="22.5">
      <c r="E155" s="89" t="s">
        <v>19</v>
      </c>
      <c r="F155" s="31" t="s">
        <v>529</v>
      </c>
      <c r="G155" s="4">
        <v>153</v>
      </c>
      <c r="H155" s="49">
        <f t="shared" si="12"/>
        <v>0</v>
      </c>
      <c r="J155" s="64" t="s">
        <v>535</v>
      </c>
      <c r="K155" s="63" t="s">
        <v>37</v>
      </c>
      <c r="L155" s="46" t="s">
        <v>511</v>
      </c>
      <c r="M155" s="120" t="s">
        <v>440</v>
      </c>
      <c r="N155" s="121">
        <v>9244600</v>
      </c>
      <c r="O155" s="122"/>
      <c r="P155" s="122"/>
      <c r="Q155" s="122"/>
      <c r="R155" s="122"/>
      <c r="S155" s="122"/>
      <c r="T155" s="122"/>
      <c r="U155" s="122">
        <v>9244600</v>
      </c>
      <c r="V155" s="122"/>
      <c r="W155" s="49">
        <f t="shared" si="13"/>
        <v>0</v>
      </c>
    </row>
    <row r="156" spans="5:23" ht="22.5">
      <c r="E156" s="89" t="s">
        <v>24</v>
      </c>
      <c r="F156" s="123" t="s">
        <v>530</v>
      </c>
      <c r="G156" s="126">
        <v>6700</v>
      </c>
      <c r="H156" s="125">
        <f t="shared" si="12"/>
        <v>1529077.034</v>
      </c>
      <c r="J156" s="64" t="s">
        <v>535</v>
      </c>
      <c r="K156" s="63" t="s">
        <v>512</v>
      </c>
      <c r="L156" s="46" t="s">
        <v>513</v>
      </c>
      <c r="M156" s="46" t="s">
        <v>514</v>
      </c>
      <c r="N156" s="51">
        <v>1762984.54</v>
      </c>
      <c r="O156" s="48">
        <v>75140.04</v>
      </c>
      <c r="P156" s="48">
        <v>158767.46600000001</v>
      </c>
      <c r="Q156" s="48">
        <v>1529077.034</v>
      </c>
      <c r="R156" s="48"/>
      <c r="S156" s="48"/>
      <c r="T156" s="48"/>
      <c r="U156" s="48"/>
      <c r="V156" s="48"/>
      <c r="W156" s="49">
        <f t="shared" si="13"/>
        <v>0</v>
      </c>
    </row>
    <row r="157" spans="5:23" ht="22.5">
      <c r="E157" s="89" t="s">
        <v>24</v>
      </c>
      <c r="F157" s="31" t="s">
        <v>521</v>
      </c>
      <c r="G157" s="4">
        <v>1</v>
      </c>
      <c r="H157" s="49">
        <f t="shared" si="12"/>
        <v>0</v>
      </c>
      <c r="J157" s="64" t="s">
        <v>535</v>
      </c>
      <c r="K157" s="63" t="s">
        <v>515</v>
      </c>
      <c r="L157" s="46" t="s">
        <v>516</v>
      </c>
      <c r="M157" s="46" t="s">
        <v>517</v>
      </c>
      <c r="N157" s="51">
        <v>1140734</v>
      </c>
      <c r="O157" s="48"/>
      <c r="P157" s="48">
        <v>1140734</v>
      </c>
      <c r="Q157" s="48"/>
      <c r="R157" s="48"/>
      <c r="S157" s="48"/>
      <c r="T157" s="48"/>
      <c r="U157" s="48"/>
      <c r="V157" s="48"/>
      <c r="W157" s="49">
        <f t="shared" si="13"/>
        <v>0</v>
      </c>
    </row>
    <row r="158" spans="5:23" ht="12.75">
      <c r="E158" s="89" t="s">
        <v>35</v>
      </c>
      <c r="F158" s="31" t="s">
        <v>521</v>
      </c>
      <c r="G158" s="4">
        <v>1</v>
      </c>
      <c r="H158" s="49">
        <f t="shared" si="12"/>
        <v>0</v>
      </c>
      <c r="J158" s="64" t="s">
        <v>535</v>
      </c>
      <c r="K158" s="63" t="s">
        <v>518</v>
      </c>
      <c r="L158" s="46" t="s">
        <v>519</v>
      </c>
      <c r="M158" s="46" t="s">
        <v>520</v>
      </c>
      <c r="N158" s="51">
        <v>567300</v>
      </c>
      <c r="O158" s="48">
        <v>567300</v>
      </c>
      <c r="P158" s="48"/>
      <c r="Q158" s="48"/>
      <c r="R158" s="48"/>
      <c r="S158" s="48"/>
      <c r="T158" s="48"/>
      <c r="U158" s="48"/>
      <c r="V158" s="48"/>
      <c r="W158" s="49">
        <f t="shared" si="13"/>
        <v>0</v>
      </c>
    </row>
    <row r="159" spans="8:22" ht="12.75">
      <c r="H159" s="23">
        <f>SUM(H118:H158)</f>
        <v>49779628.94522401</v>
      </c>
      <c r="N159" s="115">
        <f>SUM(N118:N158)</f>
        <v>177494348.2202</v>
      </c>
      <c r="O159" s="115">
        <f aca="true" t="shared" si="14" ref="O159:V159">SUM(O118:O158)</f>
        <v>44777927.239</v>
      </c>
      <c r="P159" s="115">
        <f t="shared" si="14"/>
        <v>36725908.530976</v>
      </c>
      <c r="Q159" s="115">
        <f t="shared" si="14"/>
        <v>49779628.94522401</v>
      </c>
      <c r="R159" s="115">
        <f t="shared" si="14"/>
        <v>945103.4</v>
      </c>
      <c r="S159" s="115">
        <f t="shared" si="14"/>
        <v>0</v>
      </c>
      <c r="T159" s="115">
        <f t="shared" si="14"/>
        <v>0</v>
      </c>
      <c r="U159" s="115">
        <f t="shared" si="14"/>
        <v>45265780.105</v>
      </c>
      <c r="V159" s="115">
        <f t="shared" si="14"/>
        <v>0</v>
      </c>
    </row>
    <row r="161" spans="15:22" ht="22.5">
      <c r="O161" s="42" t="s">
        <v>45</v>
      </c>
      <c r="P161" s="42" t="s">
        <v>46</v>
      </c>
      <c r="Q161" s="41" t="s">
        <v>38</v>
      </c>
      <c r="R161" s="41" t="s">
        <v>47</v>
      </c>
      <c r="S161" s="41" t="s">
        <v>48</v>
      </c>
      <c r="T161" s="41" t="s">
        <v>49</v>
      </c>
      <c r="U161" s="41" t="s">
        <v>50</v>
      </c>
      <c r="V161" s="41" t="s">
        <v>51</v>
      </c>
    </row>
    <row r="164" ht="12.75">
      <c r="Q164" s="130">
        <f>Q159+'[2]4 квартал'!$G$20</f>
        <v>55081067.43522401</v>
      </c>
    </row>
  </sheetData>
  <sheetProtection/>
  <autoFilter ref="D10:J159"/>
  <mergeCells count="9">
    <mergeCell ref="M23:M24"/>
    <mergeCell ref="N23:N24"/>
    <mergeCell ref="A6:I6"/>
    <mergeCell ref="A7:I7"/>
    <mergeCell ref="A8:I8"/>
    <mergeCell ref="K12:K13"/>
    <mergeCell ref="L12:L13"/>
    <mergeCell ref="K23:K24"/>
    <mergeCell ref="L23:L24"/>
  </mergeCells>
  <printOptions/>
  <pageMargins left="0.7874015748031497" right="0.31496062992125984" top="0.5905511811023623" bottom="0.3937007874015748" header="0.1968503937007874" footer="0.1968503937007874"/>
  <pageSetup horizontalDpi="600" verticalDpi="600" orientation="landscape" paperSize="9" r:id="rId3"/>
  <headerFooter alignWithMargins="0">
    <oddHeader>&amp;R&amp;"Times New Roman,обычный"&amp;7Подготовлено с использованием системы &amp;"Times New Roman,полужирный"КонсультантПлюс</oddHeader>
  </headerFooter>
  <legacyDrawing r:id="rId2"/>
</worksheet>
</file>

<file path=xl/worksheets/sheet2.xml><?xml version="1.0" encoding="utf-8"?>
<worksheet xmlns="http://schemas.openxmlformats.org/spreadsheetml/2006/main" xmlns:r="http://schemas.openxmlformats.org/officeDocument/2006/relationships">
  <dimension ref="A1:L20"/>
  <sheetViews>
    <sheetView zoomScale="90" zoomScaleNormal="90" zoomScalePageLayoutView="0" workbookViewId="0" topLeftCell="A1">
      <selection activeCell="A8" sqref="A8:H8"/>
    </sheetView>
  </sheetViews>
  <sheetFormatPr defaultColWidth="9.00390625" defaultRowHeight="12.75" outlineLevelCol="1"/>
  <cols>
    <col min="1" max="1" width="8.25390625" style="69" customWidth="1"/>
    <col min="2" max="2" width="80.25390625" style="69" customWidth="1"/>
    <col min="3" max="3" width="27.625" style="69" customWidth="1"/>
    <col min="4" max="4" width="29.25390625" style="69" customWidth="1"/>
    <col min="5" max="5" width="28.625" style="72" customWidth="1"/>
    <col min="6" max="7" width="20.125" style="69" customWidth="1"/>
    <col min="8" max="8" width="20.125" style="74" customWidth="1"/>
    <col min="9" max="9" width="15.75390625" style="68" hidden="1" customWidth="1" outlineLevel="1"/>
    <col min="10" max="10" width="16.25390625" style="68" hidden="1" customWidth="1" outlineLevel="1"/>
    <col min="11" max="12" width="9.125" style="69" hidden="1" customWidth="1" outlineLevel="1"/>
    <col min="13" max="13" width="9.125" style="69" customWidth="1" collapsed="1"/>
    <col min="14" max="16384" width="9.125" style="69" customWidth="1"/>
  </cols>
  <sheetData>
    <row r="1" spans="1:8" ht="12.75">
      <c r="A1" s="4"/>
      <c r="B1" s="5"/>
      <c r="C1" s="5"/>
      <c r="D1" s="5"/>
      <c r="E1" s="31"/>
      <c r="F1" s="4"/>
      <c r="G1" s="6"/>
      <c r="H1" s="20" t="s">
        <v>3</v>
      </c>
    </row>
    <row r="2" spans="1:8" ht="12.75">
      <c r="A2" s="4"/>
      <c r="B2" s="5"/>
      <c r="C2" s="5"/>
      <c r="D2" s="5"/>
      <c r="E2" s="31"/>
      <c r="F2" s="4"/>
      <c r="G2" s="6"/>
      <c r="H2" s="20" t="s">
        <v>1</v>
      </c>
    </row>
    <row r="3" spans="1:8" ht="12.75">
      <c r="A3" s="4"/>
      <c r="B3" s="5"/>
      <c r="C3" s="5"/>
      <c r="D3" s="5"/>
      <c r="E3" s="31"/>
      <c r="F3" s="4"/>
      <c r="G3" s="6"/>
      <c r="H3" s="20" t="s">
        <v>2</v>
      </c>
    </row>
    <row r="4" spans="1:8" ht="12.75">
      <c r="A4" s="4"/>
      <c r="B4" s="5"/>
      <c r="C4" s="5"/>
      <c r="D4" s="5"/>
      <c r="E4" s="31"/>
      <c r="F4" s="4"/>
      <c r="G4" s="6"/>
      <c r="H4" s="2"/>
    </row>
    <row r="5" spans="1:8" ht="12.75">
      <c r="A5" s="4"/>
      <c r="B5" s="5"/>
      <c r="C5" s="5"/>
      <c r="D5" s="5"/>
      <c r="E5" s="31"/>
      <c r="F5" s="4"/>
      <c r="G5" s="6"/>
      <c r="H5" s="2"/>
    </row>
    <row r="6" spans="1:8" ht="15.75">
      <c r="A6" s="133" t="s">
        <v>4</v>
      </c>
      <c r="B6" s="133"/>
      <c r="C6" s="133"/>
      <c r="D6" s="133"/>
      <c r="E6" s="133"/>
      <c r="F6" s="133"/>
      <c r="G6" s="133"/>
      <c r="H6" s="133"/>
    </row>
    <row r="7" spans="1:8" ht="15.75">
      <c r="A7" s="133" t="s">
        <v>576</v>
      </c>
      <c r="B7" s="133"/>
      <c r="C7" s="133"/>
      <c r="D7" s="133"/>
      <c r="E7" s="133"/>
      <c r="F7" s="133"/>
      <c r="G7" s="133"/>
      <c r="H7" s="133"/>
    </row>
    <row r="8" spans="1:8" ht="15.75">
      <c r="A8" s="133"/>
      <c r="B8" s="133"/>
      <c r="C8" s="133"/>
      <c r="D8" s="133"/>
      <c r="E8" s="133"/>
      <c r="F8" s="133"/>
      <c r="G8" s="133"/>
      <c r="H8" s="133"/>
    </row>
    <row r="9" spans="1:8" ht="12.75">
      <c r="A9" s="4"/>
      <c r="B9" s="5"/>
      <c r="C9" s="5"/>
      <c r="D9" s="5"/>
      <c r="E9" s="31"/>
      <c r="F9" s="4"/>
      <c r="G9" s="6"/>
      <c r="H9" s="2"/>
    </row>
    <row r="10" spans="1:10" s="71" customFormat="1" ht="183.75" customHeight="1">
      <c r="A10" s="24" t="s">
        <v>0</v>
      </c>
      <c r="B10" s="24" t="s">
        <v>7</v>
      </c>
      <c r="C10" s="24" t="s">
        <v>25</v>
      </c>
      <c r="D10" s="24" t="s">
        <v>26</v>
      </c>
      <c r="E10" s="24" t="s">
        <v>14</v>
      </c>
      <c r="F10" s="24" t="s">
        <v>13</v>
      </c>
      <c r="G10" s="22" t="s">
        <v>27</v>
      </c>
      <c r="H10" s="24" t="s">
        <v>9</v>
      </c>
      <c r="I10" s="70" t="s">
        <v>217</v>
      </c>
      <c r="J10" s="70" t="s">
        <v>38</v>
      </c>
    </row>
    <row r="11" spans="1:10" ht="12.75">
      <c r="A11" s="11">
        <v>1</v>
      </c>
      <c r="B11" s="11">
        <v>2</v>
      </c>
      <c r="C11" s="11">
        <v>3</v>
      </c>
      <c r="D11" s="11">
        <v>4</v>
      </c>
      <c r="E11" s="8">
        <v>5</v>
      </c>
      <c r="F11" s="11">
        <v>6</v>
      </c>
      <c r="G11" s="11">
        <v>7</v>
      </c>
      <c r="H11" s="8">
        <v>8</v>
      </c>
      <c r="J11" s="69"/>
    </row>
    <row r="12" spans="1:12" ht="87" customHeight="1">
      <c r="A12" s="13" t="s">
        <v>12</v>
      </c>
      <c r="B12" s="134" t="str">
        <f>январь!B12</f>
        <v>1) Газораспределительные сети г.Якутска и пригородов: Газораспределительные сети с. Марха, Газораспределительные сети с.Маган, Газораспределительные сети с.Жатай, Газораспределительные сети с.Кангалассы, Газораспределительные сети с.Капитоновка, Газораспределительные сети с.Тулагино, с.Сырдах, Газораспределительные сети с.Кильдямцы.
2) Газораспределительные сети с. Верхневилюйск, Газораспределительные сети с. Хомустах, Газораспределительные сети с. Оросу, Газораспределительные сети с. с.Тамалакан, Газораспределительные сети с. Кюль, Газораспределительные сети с. Харыялах;
3) Газораспределительные сети с. Майя, Газораспределительные сети с. Петровка, Газораспределительные сети  с. Чуйя;
4) Газораспределительные сети  с. Табага, Газораспределительные сети  с. Павловск, Газораспределительные сети  с. Хаптагай, Газораспределительные сети  п. Н-Бестях, Газораспределительные сети  с. Тюнгюлю, Газораспределительные сети  с. Тумул; 
5) Газораспределительные сети с. Мукучи, Газораспределительные сети с. Мастах, Газораспределительные сети с. Багадя, Газораспределительные сети с. Арылах;
6) Газораспределительные сети с. Намцы, Газораспределительные сети с. Хамагатта, Газораспределительные сети с. Партизан, Газораспределительные сети с. Кысыл-Сыр, Газораспределительные сети с. Аппаны, Газораспределительные сети с. Графский Берег, Газораспределительные сети с. Едейцы, Газораспределительные сети с. Искра, Газораспределительные сети с. Красная деревня, Газораспределительные сети с. Никольцы; 
7) Газораспределительные сети с. Бетюнцы, Газораспределительные сети с. Модутцы;
8) Газораспределительные сети с. Столбы, Газораспределительные сети с. Маймага, Газораспределительные сети с. Булуус;
9) Газораспределительные сети с. Ситте;
10) Газораспределительные сети с. Салбанцы;
11) Газораспределительные сети с. Тастах;
12) Газораспределительные сети с. Хатассы, Газораспределительные сети с. Владимировка, Газораспределительные сети с. Ст.Табага, Газораспределительные сети район ВШМ;
13) Газораспределительные сети г. Покровск, Газораспределительные сети п. Мохсоголлох, Газораспределительные сети п. В.Бестях, Газораспределительные сети с. Немюгюнцы;
14) Газораспределительные сети с. Октемцы, Газораспределительные сети с. Техтюр, Газораспределительные сети  с. Улах-Ан;
15) Газораспределительные сети с.Улахан-Ан;
16) Газораспределительные сети с. Булгунняхтах;
17) Газораспределительные сети  г. Вилюйск;
18) Газораспределительные сети п. Кысыл-Сыр;
19) Газораспределительные сети с. Сосновка,  Газораспределительные сети с. Чинеке;
20) Газораспределительные сети с. Екюндю;
21) Газораспределительные сети с. Бетюнг;
22) Газораспределительные сети с. Тасагар;
23) Газораспределительные сети с. Хампа;
24) Газораспределительные сети с. Тымпы; 
25) Газораспределительные сети с. Чай;
26) Газораспределительные сети с. Сыдыбыл; Газораспределительные сети с. Кеданда;
27) Газораспределительные сети с. Усун;
28) Газораспределительные сети с. Тербяс;
29) Газораспределительные сети с. Кюбяинде;
30) Газораспределительные сети с. Бясь-Кюель;
31) Газораспределительные сети с. Кюерелях;
32) Газораспределительные сети с. Кобяй;
33) Газораспределительные сети с. Аргас;
34) Газораспределительные сети с. Тыайа;
35) Газораспределительные сети с.Чагда;
36) Газораспределительные сети с. Арыктаах;
37) Газораспределительные сети с.Люксюгун;
38) Газораспределительные сети г. Ленск.</v>
      </c>
      <c r="C12" s="134" t="str">
        <f>январь!C12</f>
        <v>1) Выход из ГРС1, ГРС2 г.Якутска, и Пригороды;
2) АГРС с. Верхневилюйск, АГРС с. Хомустах, АГРС с. с.Тамалакан, АГРС с. Кюль, АГРС с. Верхневилюйск;
3) АГРС "Майя";
4) АГРС "Павловск","Хаптагай","Табага","Н-Бестях","Тюнгюлю";
5) АГРС с. Мукучи, ГРС с. Мастах, АГРС с. Арылах;
6) АГРС с. Намцы;
7) АГРС с. Бетюнцы;
8) АГРС с.Столбы;
9) АГРС с.Ситте;
10) АГРС с.Салбанцы;
11) АГРС с.Тастах;
12) АГРС "Хатассы";
13) АГРС "Покровск";
14) АГРС с.Октемцы;
15) АГРС с.Улахан-Ан;
16) АГРС с.Булгунняхтах;
17) АГРС Вилюйск;
18)АГРС Кысыл-Сыр;
19) АГРС Чинеке;
20) АГРС Екюндю;
21) АГРС Екюндю;
22) АГРС Тасагар;
23) АГРС Хампа;
24) АГРС Тымпы;
25) АГРС Чай;
26) АГРС Сыдыбыл;
27) АГРС Усун;
28) АГРС Тербяс;
29) АГРС Кюбяинде;
30) АГРС с.Бясь-Кюель;
31) АГРС с.Кюерелях;
32) АГРС с.Кобяй;
33) АГРС Берге;
34) АГРС с.Тыайа;
35) АГРС с.Чагда;
36) АГРС с.Арыктаах;
37) АГРС с.Люксюгун;
38) АГРС г. Ленск.</v>
      </c>
      <c r="D12" s="134" t="str">
        <f>январь!D12</f>
        <v>1) г.Якутск и пригород: с. Марха,  с.Маган,  с.Жатай,  с.Кангалассы,  с.Капитоновка,  с.Тулагино, с.Сырдах, с.Кильдямцы;
2) с. Верхневилюйск, с. Хомустах,  с. Оросу, с.Тамалакан, с. Кюль,  с. Харыялах;
3) с. Майя, с. Петровка, с. Чуйя;
4) с.Табага, с.Павловск, с.Хаптагай, п.Н-Бестях,  с.Тюнгюлю, с.Тумул;
5) с. Мукучи, с. Мастах, с. Багадя, с. Арылах;
6) с. Намцы, с. Хамагатта, с. Партизан, с. Кысыл-Сыр, с. Аппаны, с. Графский Берег, с. Едейцы, с. Искра, с. Красная деревня, с. Никольцы;
7) Бетюнцы,с. Модутцы;
8) с.Столбы, с. Маймага, с. Булуус;
9) с.Ситте;
10) с. Салбанцы;
11) с. Тастах;
12) с. Хатассы, с. Владимировка, с. Ст.Табага, Высшая школа музыки;
13) г. Покровск,  п. Мохсоголлох,  п. В.Бестях,  с. Немюгюнцы;
14) с. Октемцы, с. Техтюр, с. Улах-Ан;
15) с.Улахан-Ан;
16) с. Булгунняхтах;
17) г. Вилюйск;
18) п. Кысыл-Сыр;
19) с. Сосновка, с. Чинеке;
20) с. Екюндю;
21) с. Бетюнг;
22) с. Тасагар;
23) с. Хампа;
24) с. Тымпы;
25) с. Чай;
26) с. Сыдыбыл; с. Кеданда;
27) с. Усун;
28) с. Тербяс;
29) с. Кюбяинде;
30) с. Бясь-Кюель;
31) с. Кюерелях;
32) с. Кобяй;
33) с. Аргас;
34) с. Тыайа;
35) с .Чагда;
36) с Арыктаах;
37) с Люксюгун;
38) г.Ленск</v>
      </c>
      <c r="E12" s="24" t="s">
        <v>21</v>
      </c>
      <c r="F12" s="21" t="s">
        <v>248</v>
      </c>
      <c r="G12" s="75">
        <f>SUM(I12:J12)</f>
        <v>1671311</v>
      </c>
      <c r="H12" s="30" t="s">
        <v>241</v>
      </c>
      <c r="J12" s="21">
        <v>1671311</v>
      </c>
      <c r="K12" s="30" t="s">
        <v>234</v>
      </c>
      <c r="L12" s="21" t="s">
        <v>233</v>
      </c>
    </row>
    <row r="13" spans="1:12" ht="87" customHeight="1">
      <c r="A13" s="13" t="s">
        <v>28</v>
      </c>
      <c r="B13" s="137"/>
      <c r="C13" s="137"/>
      <c r="D13" s="137"/>
      <c r="E13" s="24" t="s">
        <v>23</v>
      </c>
      <c r="F13" s="21">
        <v>0</v>
      </c>
      <c r="G13" s="75">
        <f aca="true" t="shared" si="0" ref="G13:G19">SUM(I13:J13)</f>
        <v>0</v>
      </c>
      <c r="H13" s="30">
        <v>0</v>
      </c>
      <c r="J13" s="77">
        <v>0</v>
      </c>
      <c r="K13" s="21">
        <v>0</v>
      </c>
      <c r="L13" s="77">
        <v>0</v>
      </c>
    </row>
    <row r="14" spans="1:12" ht="87" customHeight="1">
      <c r="A14" s="13" t="s">
        <v>29</v>
      </c>
      <c r="B14" s="137"/>
      <c r="C14" s="137"/>
      <c r="D14" s="137"/>
      <c r="E14" s="24" t="s">
        <v>24</v>
      </c>
      <c r="F14" s="21" t="s">
        <v>202</v>
      </c>
      <c r="G14" s="75">
        <f t="shared" si="0"/>
        <v>2360000</v>
      </c>
      <c r="H14" s="30" t="s">
        <v>242</v>
      </c>
      <c r="I14" s="68">
        <f>сводка!H32+сводка!H36</f>
        <v>2360000</v>
      </c>
      <c r="J14" s="21">
        <v>0</v>
      </c>
      <c r="K14" s="21">
        <v>0</v>
      </c>
      <c r="L14" s="21">
        <v>0</v>
      </c>
    </row>
    <row r="15" spans="1:12" ht="87" customHeight="1">
      <c r="A15" s="13" t="s">
        <v>30</v>
      </c>
      <c r="B15" s="137"/>
      <c r="C15" s="137"/>
      <c r="D15" s="137"/>
      <c r="E15" s="76" t="s">
        <v>22</v>
      </c>
      <c r="F15" s="30" t="s">
        <v>247</v>
      </c>
      <c r="G15" s="75">
        <f t="shared" si="0"/>
        <v>11746187.175999999</v>
      </c>
      <c r="H15" s="30" t="s">
        <v>243</v>
      </c>
      <c r="I15" s="68">
        <f>сводка!H37+сводка!H39</f>
        <v>10817335.175999999</v>
      </c>
      <c r="J15" s="21">
        <v>928852</v>
      </c>
      <c r="K15" s="78" t="s">
        <v>236</v>
      </c>
      <c r="L15" s="21" t="s">
        <v>235</v>
      </c>
    </row>
    <row r="16" spans="1:12" ht="87" customHeight="1">
      <c r="A16" s="13" t="s">
        <v>31</v>
      </c>
      <c r="B16" s="137"/>
      <c r="C16" s="137"/>
      <c r="D16" s="137"/>
      <c r="E16" s="76" t="s">
        <v>20</v>
      </c>
      <c r="F16" s="21" t="s">
        <v>244</v>
      </c>
      <c r="G16" s="75">
        <f t="shared" si="0"/>
        <v>31152</v>
      </c>
      <c r="H16" s="30" t="s">
        <v>241</v>
      </c>
      <c r="J16" s="21">
        <v>31152</v>
      </c>
      <c r="K16" s="78" t="s">
        <v>238</v>
      </c>
      <c r="L16" s="21" t="s">
        <v>237</v>
      </c>
    </row>
    <row r="17" spans="1:12" ht="87" customHeight="1">
      <c r="A17" s="13" t="s">
        <v>32</v>
      </c>
      <c r="B17" s="137"/>
      <c r="C17" s="137"/>
      <c r="D17" s="137"/>
      <c r="E17" s="76" t="s">
        <v>19</v>
      </c>
      <c r="F17" s="21">
        <v>0</v>
      </c>
      <c r="G17" s="75">
        <f t="shared" si="0"/>
        <v>0</v>
      </c>
      <c r="H17" s="30">
        <v>0</v>
      </c>
      <c r="J17" s="21">
        <v>0</v>
      </c>
      <c r="K17" s="30">
        <v>0</v>
      </c>
      <c r="L17" s="21">
        <v>0</v>
      </c>
    </row>
    <row r="18" spans="1:12" ht="87" customHeight="1">
      <c r="A18" s="13" t="s">
        <v>34</v>
      </c>
      <c r="B18" s="137"/>
      <c r="C18" s="137"/>
      <c r="D18" s="137"/>
      <c r="E18" s="24" t="s">
        <v>33</v>
      </c>
      <c r="F18" s="75" t="s">
        <v>246</v>
      </c>
      <c r="G18" s="75">
        <f t="shared" si="0"/>
        <v>697675</v>
      </c>
      <c r="H18" s="30" t="s">
        <v>245</v>
      </c>
      <c r="I18" s="68">
        <f>сводка!H38</f>
        <v>318750</v>
      </c>
      <c r="J18" s="21">
        <v>378925</v>
      </c>
      <c r="K18" s="78" t="s">
        <v>240</v>
      </c>
      <c r="L18" s="21" t="s">
        <v>239</v>
      </c>
    </row>
    <row r="19" spans="1:12" ht="124.5" customHeight="1">
      <c r="A19" s="13" t="s">
        <v>36</v>
      </c>
      <c r="B19" s="138"/>
      <c r="C19" s="138"/>
      <c r="D19" s="138"/>
      <c r="E19" s="76" t="s">
        <v>35</v>
      </c>
      <c r="F19" s="21" t="s">
        <v>220</v>
      </c>
      <c r="G19" s="75">
        <f t="shared" si="0"/>
        <v>12491900</v>
      </c>
      <c r="H19" s="30" t="s">
        <v>11</v>
      </c>
      <c r="I19" s="68">
        <f>сводка!H33+сводка!H34</f>
        <v>12491900</v>
      </c>
      <c r="J19" s="21"/>
      <c r="K19" s="21"/>
      <c r="L19" s="21"/>
    </row>
    <row r="20" spans="1:10" ht="12.75">
      <c r="A20" s="4"/>
      <c r="B20" s="5"/>
      <c r="C20" s="5"/>
      <c r="D20" s="5"/>
      <c r="E20" s="31"/>
      <c r="F20" s="4"/>
      <c r="G20" s="81">
        <f>SUM(G12:G19)</f>
        <v>28998225.176</v>
      </c>
      <c r="H20" s="2"/>
      <c r="I20" s="68">
        <f>SUM(I12:I19)</f>
        <v>25987985.176</v>
      </c>
      <c r="J20" s="68">
        <f>SUM(J12:J19)</f>
        <v>3010240</v>
      </c>
    </row>
  </sheetData>
  <sheetProtection/>
  <mergeCells count="6">
    <mergeCell ref="A6:H6"/>
    <mergeCell ref="A7:H7"/>
    <mergeCell ref="A8:H8"/>
    <mergeCell ref="B12:B19"/>
    <mergeCell ref="C12:C19"/>
    <mergeCell ref="D12:D19"/>
  </mergeCells>
  <printOptions/>
  <pageMargins left="0.2362204724409449" right="0.2362204724409449" top="0.7480314960629921" bottom="0.7480314960629921" header="0.31496062992125984" footer="0.31496062992125984"/>
  <pageSetup horizontalDpi="600" verticalDpi="600" orientation="landscape" paperSize="9" scale="62" r:id="rId1"/>
</worksheet>
</file>

<file path=xl/worksheets/sheet3.xml><?xml version="1.0" encoding="utf-8"?>
<worksheet xmlns="http://schemas.openxmlformats.org/spreadsheetml/2006/main" xmlns:r="http://schemas.openxmlformats.org/officeDocument/2006/relationships">
  <dimension ref="A1:L26"/>
  <sheetViews>
    <sheetView zoomScale="90" zoomScaleNormal="90" zoomScalePageLayoutView="0" workbookViewId="0" topLeftCell="A1">
      <selection activeCell="A8" sqref="A8:H8"/>
    </sheetView>
  </sheetViews>
  <sheetFormatPr defaultColWidth="9.00390625" defaultRowHeight="12.75" outlineLevelCol="1"/>
  <cols>
    <col min="1" max="1" width="8.25390625" style="69" customWidth="1"/>
    <col min="2" max="2" width="79.25390625" style="69" customWidth="1"/>
    <col min="3" max="4" width="33.00390625" style="69" customWidth="1"/>
    <col min="5" max="5" width="25.75390625" style="72" customWidth="1"/>
    <col min="6" max="7" width="18.25390625" style="69" customWidth="1"/>
    <col min="8" max="8" width="18.25390625" style="74" customWidth="1"/>
    <col min="9" max="9" width="18.625" style="68" hidden="1" customWidth="1" outlineLevel="1"/>
    <col min="10" max="10" width="15.875" style="68" hidden="1" customWidth="1" outlineLevel="1"/>
    <col min="11" max="11" width="16.75390625" style="69" hidden="1" customWidth="1" outlineLevel="1"/>
    <col min="12" max="12" width="9.125" style="69" hidden="1" customWidth="1" outlineLevel="1"/>
    <col min="13" max="13" width="9.125" style="69" customWidth="1" collapsed="1"/>
    <col min="14" max="16384" width="9.125" style="69" customWidth="1"/>
  </cols>
  <sheetData>
    <row r="1" spans="1:8" ht="12.75">
      <c r="A1" s="4"/>
      <c r="B1" s="5"/>
      <c r="C1" s="5"/>
      <c r="D1" s="5"/>
      <c r="E1" s="31"/>
      <c r="F1" s="4"/>
      <c r="G1" s="6"/>
      <c r="H1" s="20" t="s">
        <v>3</v>
      </c>
    </row>
    <row r="2" spans="1:8" ht="25.5">
      <c r="A2" s="4"/>
      <c r="B2" s="5"/>
      <c r="C2" s="5"/>
      <c r="D2" s="5"/>
      <c r="E2" s="31"/>
      <c r="F2" s="4"/>
      <c r="G2" s="6"/>
      <c r="H2" s="20" t="s">
        <v>1</v>
      </c>
    </row>
    <row r="3" spans="1:8" ht="12.75">
      <c r="A3" s="4"/>
      <c r="B3" s="5"/>
      <c r="C3" s="5"/>
      <c r="D3" s="5"/>
      <c r="E3" s="31"/>
      <c r="F3" s="4"/>
      <c r="G3" s="6"/>
      <c r="H3" s="20" t="s">
        <v>2</v>
      </c>
    </row>
    <row r="4" spans="1:8" ht="12.75">
      <c r="A4" s="4"/>
      <c r="B4" s="5"/>
      <c r="C4" s="5"/>
      <c r="D4" s="5"/>
      <c r="E4" s="31"/>
      <c r="F4" s="4"/>
      <c r="G4" s="6"/>
      <c r="H4" s="2"/>
    </row>
    <row r="5" spans="1:8" ht="12.75">
      <c r="A5" s="4"/>
      <c r="B5" s="5"/>
      <c r="C5" s="5"/>
      <c r="D5" s="5"/>
      <c r="E5" s="31"/>
      <c r="F5" s="4"/>
      <c r="G5" s="6"/>
      <c r="H5" s="2"/>
    </row>
    <row r="6" spans="1:8" ht="15.75">
      <c r="A6" s="133" t="s">
        <v>4</v>
      </c>
      <c r="B6" s="133"/>
      <c r="C6" s="133"/>
      <c r="D6" s="133"/>
      <c r="E6" s="133"/>
      <c r="F6" s="133"/>
      <c r="G6" s="133"/>
      <c r="H6" s="133"/>
    </row>
    <row r="7" spans="1:8" ht="15.75">
      <c r="A7" s="133" t="s">
        <v>577</v>
      </c>
      <c r="B7" s="133"/>
      <c r="C7" s="133"/>
      <c r="D7" s="133"/>
      <c r="E7" s="133"/>
      <c r="F7" s="133"/>
      <c r="G7" s="133"/>
      <c r="H7" s="133"/>
    </row>
    <row r="8" spans="1:8" ht="15.75">
      <c r="A8" s="133"/>
      <c r="B8" s="133"/>
      <c r="C8" s="133"/>
      <c r="D8" s="133"/>
      <c r="E8" s="133"/>
      <c r="F8" s="133"/>
      <c r="G8" s="133"/>
      <c r="H8" s="133"/>
    </row>
    <row r="9" spans="1:8" ht="12.75">
      <c r="A9" s="4"/>
      <c r="B9" s="5"/>
      <c r="C9" s="5"/>
      <c r="D9" s="5"/>
      <c r="E9" s="31"/>
      <c r="F9" s="4"/>
      <c r="G9" s="6"/>
      <c r="H9" s="2"/>
    </row>
    <row r="10" spans="1:10" s="71" customFormat="1" ht="178.5" customHeight="1">
      <c r="A10" s="24" t="s">
        <v>0</v>
      </c>
      <c r="B10" s="24" t="s">
        <v>7</v>
      </c>
      <c r="C10" s="24" t="s">
        <v>25</v>
      </c>
      <c r="D10" s="24" t="s">
        <v>26</v>
      </c>
      <c r="E10" s="24" t="s">
        <v>14</v>
      </c>
      <c r="F10" s="24" t="s">
        <v>13</v>
      </c>
      <c r="G10" s="22" t="s">
        <v>27</v>
      </c>
      <c r="H10" s="24" t="s">
        <v>9</v>
      </c>
      <c r="I10" s="70" t="s">
        <v>217</v>
      </c>
      <c r="J10" s="70" t="s">
        <v>38</v>
      </c>
    </row>
    <row r="11" spans="1:10" ht="12.75">
      <c r="A11" s="11">
        <v>1</v>
      </c>
      <c r="B11" s="11">
        <v>2</v>
      </c>
      <c r="C11" s="11">
        <v>3</v>
      </c>
      <c r="D11" s="11">
        <v>4</v>
      </c>
      <c r="E11" s="8">
        <v>5</v>
      </c>
      <c r="F11" s="11">
        <v>6</v>
      </c>
      <c r="G11" s="11">
        <v>7</v>
      </c>
      <c r="H11" s="8">
        <v>8</v>
      </c>
      <c r="J11" s="69"/>
    </row>
    <row r="12" spans="1:12" ht="89.25" customHeight="1">
      <c r="A12" s="13" t="s">
        <v>12</v>
      </c>
      <c r="B12" s="134" t="str">
        <f>январь!B12</f>
        <v>1) Газораспределительные сети г.Якутска и пригородов: Газораспределительные сети с. Марха, Газораспределительные сети с.Маган, Газораспределительные сети с.Жатай, Газораспределительные сети с.Кангалассы, Газораспределительные сети с.Капитоновка, Газораспределительные сети с.Тулагино, с.Сырдах, Газораспределительные сети с.Кильдямцы.
2) Газораспределительные сети с. Верхневилюйск, Газораспределительные сети с. Хомустах, Газораспределительные сети с. Оросу, Газораспределительные сети с. с.Тамалакан, Газораспределительные сети с. Кюль, Газораспределительные сети с. Харыялах;
3) Газораспределительные сети с. Майя, Газораспределительные сети с. Петровка, Газораспределительные сети  с. Чуйя;
4) Газораспределительные сети  с. Табага, Газораспределительные сети  с. Павловск, Газораспределительные сети  с. Хаптагай, Газораспределительные сети  п. Н-Бестях, Газораспределительные сети  с. Тюнгюлю, Газораспределительные сети  с. Тумул; 
5) Газораспределительные сети с. Мукучи, Газораспределительные сети с. Мастах, Газораспределительные сети с. Багадя, Газораспределительные сети с. Арылах;
6) Газораспределительные сети с. Намцы, Газораспределительные сети с. Хамагатта, Газораспределительные сети с. Партизан, Газораспределительные сети с. Кысыл-Сыр, Газораспределительные сети с. Аппаны, Газораспределительные сети с. Графский Берег, Газораспределительные сети с. Едейцы, Газораспределительные сети с. Искра, Газораспределительные сети с. Красная деревня, Газораспределительные сети с. Никольцы; 
7) Газораспределительные сети с. Бетюнцы, Газораспределительные сети с. Модутцы;
8) Газораспределительные сети с. Столбы, Газораспределительные сети с. Маймага, Газораспределительные сети с. Булуус;
9) Газораспределительные сети с. Ситте;
10) Газораспределительные сети с. Салбанцы;
11) Газораспределительные сети с. Тастах;
12) Газораспределительные сети с. Хатассы, Газораспределительные сети с. Владимировка, Газораспределительные сети с. Ст.Табага, Газораспределительные сети район ВШМ;
13) Газораспределительные сети г. Покровск, Газораспределительные сети п. Мохсоголлох, Газораспределительные сети п. В.Бестях, Газораспределительные сети с. Немюгюнцы;
14) Газораспределительные сети с. Октемцы, Газораспределительные сети с. Техтюр, Газораспределительные сети  с. Улах-Ан;
15) Газораспределительные сети с.Улахан-Ан;
16) Газораспределительные сети с. Булгунняхтах;
17) Газораспределительные сети  г. Вилюйск;
18) Газораспределительные сети п. Кысыл-Сыр;
19) Газораспределительные сети с. Сосновка,  Газораспределительные сети с. Чинеке;
20) Газораспределительные сети с. Екюндю;
21) Газораспределительные сети с. Бетюнг;
22) Газораспределительные сети с. Тасагар;
23) Газораспределительные сети с. Хампа;
24) Газораспределительные сети с. Тымпы; 
25) Газораспределительные сети с. Чай;
26) Газораспределительные сети с. Сыдыбыл; Газораспределительные сети с. Кеданда;
27) Газораспределительные сети с. Усун;
28) Газораспределительные сети с. Тербяс;
29) Газораспределительные сети с. Кюбяинде;
30) Газораспределительные сети с. Бясь-Кюель;
31) Газораспределительные сети с. Кюерелях;
32) Газораспределительные сети с. Кобяй;
33) Газораспределительные сети с. Аргас;
34) Газораспределительные сети с. Тыайа;
35) Газораспределительные сети с.Чагда;
36) Газораспределительные сети с. Арыктаах;
37) Газораспределительные сети с.Люксюгун;
38) Газораспределительные сети г. Ленск.</v>
      </c>
      <c r="C12" s="134" t="str">
        <f>январь!C12</f>
        <v>1) Выход из ГРС1, ГРС2 г.Якутска, и Пригороды;
2) АГРС с. Верхневилюйск, АГРС с. Хомустах, АГРС с. с.Тамалакан, АГРС с. Кюль, АГРС с. Верхневилюйск;
3) АГРС "Майя";
4) АГРС "Павловск","Хаптагай","Табага","Н-Бестях","Тюнгюлю";
5) АГРС с. Мукучи, ГРС с. Мастах, АГРС с. Арылах;
6) АГРС с. Намцы;
7) АГРС с. Бетюнцы;
8) АГРС с.Столбы;
9) АГРС с.Ситте;
10) АГРС с.Салбанцы;
11) АГРС с.Тастах;
12) АГРС "Хатассы";
13) АГРС "Покровск";
14) АГРС с.Октемцы;
15) АГРС с.Улахан-Ан;
16) АГРС с.Булгунняхтах;
17) АГРС Вилюйск;
18)АГРС Кысыл-Сыр;
19) АГРС Чинеке;
20) АГРС Екюндю;
21) АГРС Екюндю;
22) АГРС Тасагар;
23) АГРС Хампа;
24) АГРС Тымпы;
25) АГРС Чай;
26) АГРС Сыдыбыл;
27) АГРС Усун;
28) АГРС Тербяс;
29) АГРС Кюбяинде;
30) АГРС с.Бясь-Кюель;
31) АГРС с.Кюерелях;
32) АГРС с.Кобяй;
33) АГРС Берге;
34) АГРС с.Тыайа;
35) АГРС с.Чагда;
36) АГРС с.Арыктаах;
37) АГРС с.Люксюгун;
38) АГРС г. Ленск.</v>
      </c>
      <c r="D12" s="134" t="str">
        <f>январь!D12</f>
        <v>1) г.Якутск и пригород: с. Марха,  с.Маган,  с.Жатай,  с.Кангалассы,  с.Капитоновка,  с.Тулагино, с.Сырдах, с.Кильдямцы;
2) с. Верхневилюйск, с. Хомустах,  с. Оросу, с.Тамалакан, с. Кюль,  с. Харыялах;
3) с. Майя, с. Петровка, с. Чуйя;
4) с.Табага, с.Павловск, с.Хаптагай, п.Н-Бестях,  с.Тюнгюлю, с.Тумул;
5) с. Мукучи, с. Мастах, с. Багадя, с. Арылах;
6) с. Намцы, с. Хамагатта, с. Партизан, с. Кысыл-Сыр, с. Аппаны, с. Графский Берег, с. Едейцы, с. Искра, с. Красная деревня, с. Никольцы;
7) Бетюнцы,с. Модутцы;
8) с.Столбы, с. Маймага, с. Булуус;
9) с.Ситте;
10) с. Салбанцы;
11) с. Тастах;
12) с. Хатассы, с. Владимировка, с. Ст.Табага, Высшая школа музыки;
13) г. Покровск,  п. Мохсоголлох,  п. В.Бестях,  с. Немюгюнцы;
14) с. Октемцы, с. Техтюр, с. Улах-Ан;
15) с.Улахан-Ан;
16) с. Булгунняхтах;
17) г. Вилюйск;
18) п. Кысыл-Сыр;
19) с. Сосновка, с. Чинеке;
20) с. Екюндю;
21) с. Бетюнг;
22) с. Тасагар;
23) с. Хампа;
24) с. Тымпы;
25) с. Чай;
26) с. Сыдыбыл; с. Кеданда;
27) с. Усун;
28) с. Тербяс;
29) с. Кюбяинде;
30) с. Бясь-Кюель;
31) с. Кюерелях;
32) с. Кобяй;
33) с. Аргас;
34) с. Тыайа;
35) с .Чагда;
36) с Арыктаах;
37) с Люксюгун;
38) г.Ленск</v>
      </c>
      <c r="E12" s="24" t="s">
        <v>21</v>
      </c>
      <c r="F12" s="21" t="str">
        <f>L12</f>
        <v>12994 шт</v>
      </c>
      <c r="G12" s="75">
        <f>SUM(I12:J12)</f>
        <v>1611917</v>
      </c>
      <c r="H12" s="79" t="s">
        <v>241</v>
      </c>
      <c r="J12" s="21">
        <v>1611917</v>
      </c>
      <c r="K12" s="78" t="s">
        <v>250</v>
      </c>
      <c r="L12" s="21" t="s">
        <v>249</v>
      </c>
    </row>
    <row r="13" spans="1:12" ht="89.25" customHeight="1">
      <c r="A13" s="13" t="s">
        <v>28</v>
      </c>
      <c r="B13" s="137"/>
      <c r="C13" s="137"/>
      <c r="D13" s="137"/>
      <c r="E13" s="24" t="s">
        <v>23</v>
      </c>
      <c r="F13" s="21">
        <v>0</v>
      </c>
      <c r="G13" s="75">
        <f aca="true" t="shared" si="0" ref="G13:G19">SUM(I13:J13)</f>
        <v>0</v>
      </c>
      <c r="H13" s="30">
        <v>0</v>
      </c>
      <c r="J13" s="21">
        <v>0</v>
      </c>
      <c r="K13" s="21">
        <v>0</v>
      </c>
      <c r="L13" s="77">
        <v>0</v>
      </c>
    </row>
    <row r="14" spans="1:12" ht="89.25" customHeight="1">
      <c r="A14" s="13" t="s">
        <v>29</v>
      </c>
      <c r="B14" s="137"/>
      <c r="C14" s="137"/>
      <c r="D14" s="137"/>
      <c r="E14" s="24" t="s">
        <v>24</v>
      </c>
      <c r="F14" s="21" t="s">
        <v>259</v>
      </c>
      <c r="G14" s="75">
        <f t="shared" si="0"/>
        <v>2077700</v>
      </c>
      <c r="H14" s="30" t="s">
        <v>260</v>
      </c>
      <c r="I14" s="68">
        <f>сводка!H67</f>
        <v>1120000</v>
      </c>
      <c r="J14" s="21">
        <v>957700</v>
      </c>
      <c r="K14" s="78" t="s">
        <v>252</v>
      </c>
      <c r="L14" s="21" t="s">
        <v>251</v>
      </c>
    </row>
    <row r="15" spans="1:12" ht="103.5" customHeight="1">
      <c r="A15" s="13" t="s">
        <v>30</v>
      </c>
      <c r="B15" s="137"/>
      <c r="C15" s="137"/>
      <c r="D15" s="137"/>
      <c r="E15" s="76" t="s">
        <v>22</v>
      </c>
      <c r="F15" s="21" t="s">
        <v>262</v>
      </c>
      <c r="G15" s="75">
        <f t="shared" si="0"/>
        <v>40328725.697799996</v>
      </c>
      <c r="H15" s="30" t="s">
        <v>261</v>
      </c>
      <c r="I15" s="68">
        <f>сводка!H43+сводка!H45+сводка!H48+сводка!H54</f>
        <v>38808757.697799996</v>
      </c>
      <c r="J15" s="21">
        <v>1519968</v>
      </c>
      <c r="K15" s="78" t="s">
        <v>254</v>
      </c>
      <c r="L15" s="21" t="s">
        <v>253</v>
      </c>
    </row>
    <row r="16" spans="1:12" ht="89.25" customHeight="1">
      <c r="A16" s="13" t="s">
        <v>31</v>
      </c>
      <c r="B16" s="137"/>
      <c r="C16" s="137"/>
      <c r="D16" s="137"/>
      <c r="E16" s="76" t="s">
        <v>20</v>
      </c>
      <c r="F16" s="21" t="str">
        <f>L16</f>
        <v>1395 шт</v>
      </c>
      <c r="G16" s="75">
        <f t="shared" si="0"/>
        <v>106731</v>
      </c>
      <c r="H16" s="30" t="s">
        <v>263</v>
      </c>
      <c r="J16" s="21">
        <v>106731</v>
      </c>
      <c r="K16" s="78" t="s">
        <v>256</v>
      </c>
      <c r="L16" s="21" t="s">
        <v>255</v>
      </c>
    </row>
    <row r="17" spans="1:12" ht="89.25" customHeight="1">
      <c r="A17" s="13" t="s">
        <v>32</v>
      </c>
      <c r="B17" s="137"/>
      <c r="C17" s="137"/>
      <c r="D17" s="137"/>
      <c r="E17" s="76" t="s">
        <v>19</v>
      </c>
      <c r="F17" s="21" t="s">
        <v>221</v>
      </c>
      <c r="G17" s="75">
        <f t="shared" si="0"/>
        <v>10271554.4</v>
      </c>
      <c r="H17" s="30" t="s">
        <v>11</v>
      </c>
      <c r="I17" s="68">
        <f>сводка!H60+сводка!H61</f>
        <v>10271554.4</v>
      </c>
      <c r="J17" s="21">
        <v>0</v>
      </c>
      <c r="K17" s="21">
        <v>0</v>
      </c>
      <c r="L17" s="21">
        <v>0</v>
      </c>
    </row>
    <row r="18" spans="1:12" ht="89.25" customHeight="1">
      <c r="A18" s="13" t="s">
        <v>34</v>
      </c>
      <c r="B18" s="137"/>
      <c r="C18" s="137"/>
      <c r="D18" s="137"/>
      <c r="E18" s="24" t="s">
        <v>33</v>
      </c>
      <c r="F18" s="21" t="str">
        <f>L18</f>
        <v>205 шт</v>
      </c>
      <c r="G18" s="75">
        <f t="shared" si="0"/>
        <v>488350</v>
      </c>
      <c r="H18" s="79" t="s">
        <v>241</v>
      </c>
      <c r="J18" s="21">
        <v>488350</v>
      </c>
      <c r="K18" s="78" t="s">
        <v>258</v>
      </c>
      <c r="L18" s="21" t="s">
        <v>257</v>
      </c>
    </row>
    <row r="19" spans="1:12" ht="115.5" customHeight="1">
      <c r="A19" s="13" t="s">
        <v>36</v>
      </c>
      <c r="B19" s="138"/>
      <c r="C19" s="138"/>
      <c r="D19" s="138"/>
      <c r="E19" s="76" t="s">
        <v>35</v>
      </c>
      <c r="F19" s="21" t="s">
        <v>222</v>
      </c>
      <c r="G19" s="75">
        <f t="shared" si="0"/>
        <v>8882400</v>
      </c>
      <c r="H19" s="30" t="s">
        <v>18</v>
      </c>
      <c r="I19" s="68">
        <f>сводка!H65+сводка!H66</f>
        <v>8882400</v>
      </c>
      <c r="J19" s="21">
        <v>0</v>
      </c>
      <c r="K19" s="21">
        <v>0</v>
      </c>
      <c r="L19" s="21">
        <v>0</v>
      </c>
    </row>
    <row r="20" spans="1:10" ht="12.75">
      <c r="A20" s="4"/>
      <c r="B20" s="5"/>
      <c r="C20" s="5"/>
      <c r="D20" s="5"/>
      <c r="E20" s="31"/>
      <c r="F20" s="4"/>
      <c r="G20" s="81">
        <f>SUM(G12:G19)</f>
        <v>63767378.097799994</v>
      </c>
      <c r="H20" s="2"/>
      <c r="I20" s="68">
        <f>SUM(I12:I19)</f>
        <v>59082712.097799994</v>
      </c>
      <c r="J20" s="68">
        <f>SUM(J12:J19)</f>
        <v>4684666</v>
      </c>
    </row>
    <row r="26" ht="12.75">
      <c r="G26" s="73"/>
    </row>
  </sheetData>
  <sheetProtection/>
  <mergeCells count="6">
    <mergeCell ref="A6:H6"/>
    <mergeCell ref="A7:H7"/>
    <mergeCell ref="A8:H8"/>
    <mergeCell ref="B12:B19"/>
    <mergeCell ref="C12:C19"/>
    <mergeCell ref="D12:D19"/>
  </mergeCells>
  <printOptions/>
  <pageMargins left="0.2362204724409449" right="0.2362204724409449" top="0.7480314960629921" bottom="0.7480314960629921" header="0.31496062992125984" footer="0.31496062992125984"/>
  <pageSetup horizontalDpi="600" verticalDpi="600" orientation="landscape" paperSize="9" scale="62" r:id="rId1"/>
</worksheet>
</file>

<file path=xl/worksheets/sheet4.xml><?xml version="1.0" encoding="utf-8"?>
<worksheet xmlns="http://schemas.openxmlformats.org/spreadsheetml/2006/main" xmlns:r="http://schemas.openxmlformats.org/officeDocument/2006/relationships">
  <dimension ref="A1:H23"/>
  <sheetViews>
    <sheetView zoomScale="80" zoomScaleNormal="80" zoomScalePageLayoutView="0" workbookViewId="0" topLeftCell="A1">
      <selection activeCell="C12" sqref="C12:C19"/>
    </sheetView>
  </sheetViews>
  <sheetFormatPr defaultColWidth="9.00390625" defaultRowHeight="12.75"/>
  <cols>
    <col min="1" max="1" width="8.25390625" style="0" customWidth="1"/>
    <col min="2" max="2" width="53.00390625" style="0" customWidth="1"/>
    <col min="3" max="4" width="36.375" style="0" customWidth="1"/>
    <col min="5" max="5" width="31.00390625" style="33" customWidth="1"/>
    <col min="6" max="8" width="21.625" style="0" customWidth="1"/>
    <col min="9" max="9" width="18.625" style="0" customWidth="1"/>
  </cols>
  <sheetData>
    <row r="1" spans="1:8" ht="12.75">
      <c r="A1" s="4"/>
      <c r="B1" s="5"/>
      <c r="C1" s="5"/>
      <c r="D1" s="5"/>
      <c r="E1" s="2"/>
      <c r="F1" s="4"/>
      <c r="G1" s="6"/>
      <c r="H1" s="20" t="s">
        <v>3</v>
      </c>
    </row>
    <row r="2" spans="1:8" ht="12.75">
      <c r="A2" s="4"/>
      <c r="B2" s="5"/>
      <c r="C2" s="5"/>
      <c r="D2" s="5"/>
      <c r="E2" s="2"/>
      <c r="F2" s="4"/>
      <c r="G2" s="6"/>
      <c r="H2" s="20" t="s">
        <v>1</v>
      </c>
    </row>
    <row r="3" spans="1:8" ht="12.75">
      <c r="A3" s="4"/>
      <c r="B3" s="5"/>
      <c r="C3" s="5"/>
      <c r="D3" s="5"/>
      <c r="E3" s="2"/>
      <c r="F3" s="4"/>
      <c r="G3" s="6"/>
      <c r="H3" s="20" t="s">
        <v>2</v>
      </c>
    </row>
    <row r="4" spans="1:8" ht="12.75">
      <c r="A4" s="4"/>
      <c r="B4" s="5"/>
      <c r="C4" s="5"/>
      <c r="D4" s="5"/>
      <c r="E4" s="2"/>
      <c r="F4" s="4"/>
      <c r="G4" s="6"/>
      <c r="H4" s="2"/>
    </row>
    <row r="5" spans="1:8" ht="12.75">
      <c r="A5" s="4"/>
      <c r="B5" s="5"/>
      <c r="C5" s="5"/>
      <c r="D5" s="5"/>
      <c r="E5" s="2"/>
      <c r="F5" s="4"/>
      <c r="G5" s="6"/>
      <c r="H5" s="2"/>
    </row>
    <row r="6" spans="1:8" ht="15.75">
      <c r="A6" s="133" t="s">
        <v>4</v>
      </c>
      <c r="B6" s="133"/>
      <c r="C6" s="133"/>
      <c r="D6" s="133"/>
      <c r="E6" s="133"/>
      <c r="F6" s="133"/>
      <c r="G6" s="133"/>
      <c r="H6" s="133"/>
    </row>
    <row r="7" spans="1:8" ht="15.75">
      <c r="A7" s="133" t="s">
        <v>578</v>
      </c>
      <c r="B7" s="133"/>
      <c r="C7" s="133"/>
      <c r="D7" s="133"/>
      <c r="E7" s="133"/>
      <c r="F7" s="133"/>
      <c r="G7" s="133"/>
      <c r="H7" s="133"/>
    </row>
    <row r="8" spans="1:8" ht="15.75">
      <c r="A8" s="133"/>
      <c r="B8" s="133"/>
      <c r="C8" s="133"/>
      <c r="D8" s="133"/>
      <c r="E8" s="133"/>
      <c r="F8" s="133"/>
      <c r="G8" s="133"/>
      <c r="H8" s="133"/>
    </row>
    <row r="9" spans="1:8" ht="12.75">
      <c r="A9" s="4"/>
      <c r="B9" s="5"/>
      <c r="C9" s="5"/>
      <c r="D9" s="5"/>
      <c r="E9" s="2"/>
      <c r="F9" s="4"/>
      <c r="G9" s="6"/>
      <c r="H9" s="2"/>
    </row>
    <row r="10" spans="1:8" s="25" customFormat="1" ht="155.25" customHeight="1">
      <c r="A10" s="24" t="s">
        <v>0</v>
      </c>
      <c r="B10" s="24" t="s">
        <v>7</v>
      </c>
      <c r="C10" s="24" t="s">
        <v>25</v>
      </c>
      <c r="D10" s="24" t="s">
        <v>26</v>
      </c>
      <c r="E10" s="24" t="s">
        <v>14</v>
      </c>
      <c r="F10" s="24" t="s">
        <v>13</v>
      </c>
      <c r="G10" s="22" t="s">
        <v>27</v>
      </c>
      <c r="H10" s="24" t="s">
        <v>9</v>
      </c>
    </row>
    <row r="11" spans="1:8" ht="12.75">
      <c r="A11" s="11">
        <v>1</v>
      </c>
      <c r="B11" s="11">
        <v>2</v>
      </c>
      <c r="C11" s="11">
        <v>3</v>
      </c>
      <c r="D11" s="11">
        <v>4</v>
      </c>
      <c r="E11" s="8">
        <v>5</v>
      </c>
      <c r="F11" s="11">
        <v>6</v>
      </c>
      <c r="G11" s="11">
        <v>7</v>
      </c>
      <c r="H11" s="8">
        <v>8</v>
      </c>
    </row>
    <row r="12" spans="1:8" ht="112.5" customHeight="1">
      <c r="A12" s="13" t="s">
        <v>12</v>
      </c>
      <c r="B12" s="134" t="str">
        <f>январь!B12</f>
        <v>1) Газораспределительные сети г.Якутска и пригородов: Газораспределительные сети с. Марха, Газораспределительные сети с.Маган, Газораспределительные сети с.Жатай, Газораспределительные сети с.Кангалассы, Газораспределительные сети с.Капитоновка, Газораспределительные сети с.Тулагино, с.Сырдах, Газораспределительные сети с.Кильдямцы.
2) Газораспределительные сети с. Верхневилюйск, Газораспределительные сети с. Хомустах, Газораспределительные сети с. Оросу, Газораспределительные сети с. с.Тамалакан, Газораспределительные сети с. Кюль, Газораспределительные сети с. Харыялах;
3) Газораспределительные сети с. Майя, Газораспределительные сети с. Петровка, Газораспределительные сети  с. Чуйя;
4) Газораспределительные сети  с. Табага, Газораспределительные сети  с. Павловск, Газораспределительные сети  с. Хаптагай, Газораспределительные сети  п. Н-Бестях, Газораспределительные сети  с. Тюнгюлю, Газораспределительные сети  с. Тумул; 
5) Газораспределительные сети с. Мукучи, Газораспределительные сети с. Мастах, Газораспределительные сети с. Багадя, Газораспределительные сети с. Арылах;
6) Газораспределительные сети с. Намцы, Газораспределительные сети с. Хамагатта, Газораспределительные сети с. Партизан, Газораспределительные сети с. Кысыл-Сыр, Газораспределительные сети с. Аппаны, Газораспределительные сети с. Графский Берег, Газораспределительные сети с. Едейцы, Газораспределительные сети с. Искра, Газораспределительные сети с. Красная деревня, Газораспределительные сети с. Никольцы; 
7) Газораспределительные сети с. Бетюнцы, Газораспределительные сети с. Модутцы;
8) Газораспределительные сети с. Столбы, Газораспределительные сети с. Маймага, Газораспределительные сети с. Булуус;
9) Газораспределительные сети с. Ситте;
10) Газораспределительные сети с. Салбанцы;
11) Газораспределительные сети с. Тастах;
12) Газораспределительные сети с. Хатассы, Газораспределительные сети с. Владимировка, Газораспределительные сети с. Ст.Табага, Газораспределительные сети район ВШМ;
13) Газораспределительные сети г. Покровск, Газораспределительные сети п. Мохсоголлох, Газораспределительные сети п. В.Бестях, Газораспределительные сети с. Немюгюнцы;
14) Газораспределительные сети с. Октемцы, Газораспределительные сети с. Техтюр, Газораспределительные сети  с. Улах-Ан;
15) Газораспределительные сети с.Улахан-Ан;
16) Газораспределительные сети с. Булгунняхтах;
17) Газораспределительные сети  г. Вилюйск;
18) Газораспределительные сети п. Кысыл-Сыр;
19) Газораспределительные сети с. Сосновка,  Газораспределительные сети с. Чинеке;
20) Газораспределительные сети с. Екюндю;
21) Газораспределительные сети с. Бетюнг;
22) Газораспределительные сети с. Тасагар;
23) Газораспределительные сети с. Хампа;
24) Газораспределительные сети с. Тымпы; 
25) Газораспределительные сети с. Чай;
26) Газораспределительные сети с. Сыдыбыл; Газораспределительные сети с. Кеданда;
27) Газораспределительные сети с. Усун;
28) Газораспределительные сети с. Тербяс;
29) Газораспределительные сети с. Кюбяинде;
30) Газораспределительные сети с. Бясь-Кюель;
31) Газораспределительные сети с. Кюерелях;
32) Газораспределительные сети с. Кобяй;
33) Газораспределительные сети с. Аргас;
34) Газораспределительные сети с. Тыайа;
35) Газораспределительные сети с.Чагда;
36) Газораспределительные сети с. Арыктаах;
37) Газораспределительные сети с.Люксюгун;
38) Газораспределительные сети г. Ленск.</v>
      </c>
      <c r="C12" s="134" t="str">
        <f>январь!C12</f>
        <v>1) Выход из ГРС1, ГРС2 г.Якутска, и Пригороды;
2) АГРС с. Верхневилюйск, АГРС с. Хомустах, АГРС с. с.Тамалакан, АГРС с. Кюль, АГРС с. Верхневилюйск;
3) АГРС "Майя";
4) АГРС "Павловск","Хаптагай","Табага","Н-Бестях","Тюнгюлю";
5) АГРС с. Мукучи, ГРС с. Мастах, АГРС с. Арылах;
6) АГРС с. Намцы;
7) АГРС с. Бетюнцы;
8) АГРС с.Столбы;
9) АГРС с.Ситте;
10) АГРС с.Салбанцы;
11) АГРС с.Тастах;
12) АГРС "Хатассы";
13) АГРС "Покровск";
14) АГРС с.Октемцы;
15) АГРС с.Улахан-Ан;
16) АГРС с.Булгунняхтах;
17) АГРС Вилюйск;
18)АГРС Кысыл-Сыр;
19) АГРС Чинеке;
20) АГРС Екюндю;
21) АГРС Екюндю;
22) АГРС Тасагар;
23) АГРС Хампа;
24) АГРС Тымпы;
25) АГРС Чай;
26) АГРС Сыдыбыл;
27) АГРС Усун;
28) АГРС Тербяс;
29) АГРС Кюбяинде;
30) АГРС с.Бясь-Кюель;
31) АГРС с.Кюерелях;
32) АГРС с.Кобяй;
33) АГРС Берге;
34) АГРС с.Тыайа;
35) АГРС с.Чагда;
36) АГРС с.Арыктаах;
37) АГРС с.Люксюгун;
38) АГРС г. Ленск.</v>
      </c>
      <c r="D12" s="134" t="str">
        <f>январь!D12</f>
        <v>1) г.Якутск и пригород: с. Марха,  с.Маган,  с.Жатай,  с.Кангалассы,  с.Капитоновка,  с.Тулагино, с.Сырдах, с.Кильдямцы;
2) с. Верхневилюйск, с. Хомустах,  с. Оросу, с.Тамалакан, с. Кюль,  с. Харыялах;
3) с. Майя, с. Петровка, с. Чуйя;
4) с.Табага, с.Павловск, с.Хаптагай, п.Н-Бестях,  с.Тюнгюлю, с.Тумул;
5) с. Мукучи, с. Мастах, с. Багадя, с. Арылах;
6) с. Намцы, с. Хамагатта, с. Партизан, с. Кысыл-Сыр, с. Аппаны, с. Графский Берег, с. Едейцы, с. Искра, с. Красная деревня, с. Никольцы;
7) Бетюнцы,с. Модутцы;
8) с.Столбы, с. Маймага, с. Булуус;
9) с.Ситте;
10) с. Салбанцы;
11) с. Тастах;
12) с. Хатассы, с. Владимировка, с. Ст.Табага, Высшая школа музыки;
13) г. Покровск,  п. Мохсоголлох,  п. В.Бестях,  с. Немюгюнцы;
14) с. Октемцы, с. Техтюр, с. Улах-Ан;
15) с.Улахан-Ан;
16) с. Булгунняхтах;
17) г. Вилюйск;
18) п. Кысыл-Сыр;
19) с. Сосновка, с. Чинеке;
20) с. Екюндю;
21) с. Бетюнг;
22) с. Тасагар;
23) с. Хампа;
24) с. Тымпы;
25) с. Чай;
26) с. Сыдыбыл; с. Кеданда;
27) с. Усун;
28) с. Тербяс;
29) с. Кюбяинде;
30) с. Бясь-Кюель;
31) с. Кюерелях;
32) с. Кобяй;
33) с. Аргас;
34) с. Тыайа;
35) с .Чагда;
36) с Арыктаах;
37) с Люксюгун;
38) г.Ленск</v>
      </c>
      <c r="E12" s="110" t="s">
        <v>21</v>
      </c>
      <c r="F12" s="104" t="s">
        <v>338</v>
      </c>
      <c r="G12" s="104">
        <f>январь!G12+февраль!G12+март!G12</f>
        <v>5672413.58</v>
      </c>
      <c r="H12" s="104" t="s">
        <v>336</v>
      </c>
    </row>
    <row r="13" spans="1:8" ht="126" customHeight="1">
      <c r="A13" s="13" t="s">
        <v>28</v>
      </c>
      <c r="B13" s="137"/>
      <c r="C13" s="137"/>
      <c r="D13" s="137"/>
      <c r="E13" s="111" t="s">
        <v>23</v>
      </c>
      <c r="F13" s="105">
        <v>0</v>
      </c>
      <c r="G13" s="106">
        <f>январь!G13+февраль!G13+март!G13</f>
        <v>0</v>
      </c>
      <c r="H13" s="107" t="s">
        <v>337</v>
      </c>
    </row>
    <row r="14" spans="1:8" ht="126" customHeight="1">
      <c r="A14" s="13" t="s">
        <v>29</v>
      </c>
      <c r="B14" s="137"/>
      <c r="C14" s="137"/>
      <c r="D14" s="137"/>
      <c r="E14" s="111" t="s">
        <v>24</v>
      </c>
      <c r="F14" s="105" t="s">
        <v>339</v>
      </c>
      <c r="G14" s="106">
        <f>январь!G14+февраль!G14+март!G14</f>
        <v>4437700</v>
      </c>
      <c r="H14" s="107" t="s">
        <v>242</v>
      </c>
    </row>
    <row r="15" spans="1:8" ht="141" customHeight="1">
      <c r="A15" s="13" t="s">
        <v>30</v>
      </c>
      <c r="B15" s="137"/>
      <c r="C15" s="137"/>
      <c r="D15" s="137"/>
      <c r="E15" s="111" t="s">
        <v>22</v>
      </c>
      <c r="F15" s="104" t="s">
        <v>340</v>
      </c>
      <c r="G15" s="106">
        <f>январь!G15+февраль!G15+март!G15</f>
        <v>55686575.666999996</v>
      </c>
      <c r="H15" s="104" t="s">
        <v>243</v>
      </c>
    </row>
    <row r="16" spans="1:8" ht="135" customHeight="1">
      <c r="A16" s="13" t="s">
        <v>31</v>
      </c>
      <c r="B16" s="137"/>
      <c r="C16" s="137"/>
      <c r="D16" s="137"/>
      <c r="E16" s="111" t="s">
        <v>20</v>
      </c>
      <c r="F16" s="104" t="s">
        <v>341</v>
      </c>
      <c r="G16" s="106">
        <f>январь!G16+февраль!G16+март!G16</f>
        <v>2012555.68</v>
      </c>
      <c r="H16" s="104" t="s">
        <v>241</v>
      </c>
    </row>
    <row r="17" spans="1:8" ht="126" customHeight="1">
      <c r="A17" s="13" t="s">
        <v>32</v>
      </c>
      <c r="B17" s="137"/>
      <c r="C17" s="137"/>
      <c r="D17" s="137"/>
      <c r="E17" s="111" t="s">
        <v>19</v>
      </c>
      <c r="F17" s="105" t="s">
        <v>221</v>
      </c>
      <c r="G17" s="106">
        <f>январь!G17+февраль!G17+март!G17</f>
        <v>10271554.4</v>
      </c>
      <c r="H17" s="104" t="s">
        <v>11</v>
      </c>
    </row>
    <row r="18" spans="1:8" ht="126" customHeight="1">
      <c r="A18" s="13" t="s">
        <v>34</v>
      </c>
      <c r="B18" s="137"/>
      <c r="C18" s="137"/>
      <c r="D18" s="137"/>
      <c r="E18" s="111" t="s">
        <v>33</v>
      </c>
      <c r="F18" s="104" t="s">
        <v>342</v>
      </c>
      <c r="G18" s="106">
        <f>январь!G18+февраль!G18+март!G18</f>
        <v>1186025</v>
      </c>
      <c r="H18" s="104" t="s">
        <v>245</v>
      </c>
    </row>
    <row r="19" spans="1:8" ht="163.5" customHeight="1">
      <c r="A19" s="13" t="s">
        <v>36</v>
      </c>
      <c r="B19" s="138"/>
      <c r="C19" s="138"/>
      <c r="D19" s="138"/>
      <c r="E19" s="111" t="s">
        <v>35</v>
      </c>
      <c r="F19" s="105" t="s">
        <v>208</v>
      </c>
      <c r="G19" s="106">
        <f>январь!G19+февраль!G19+март!G19</f>
        <v>38198300.010000005</v>
      </c>
      <c r="H19" s="104" t="s">
        <v>218</v>
      </c>
    </row>
    <row r="20" spans="1:8" ht="12.75">
      <c r="A20" s="4"/>
      <c r="B20" s="5"/>
      <c r="C20" s="5"/>
      <c r="D20" s="5"/>
      <c r="E20" s="2"/>
      <c r="F20" s="108"/>
      <c r="G20" s="97">
        <f>SUM(G12:G19)</f>
        <v>117465124.33700001</v>
      </c>
      <c r="H20" s="109"/>
    </row>
    <row r="21" ht="12.75">
      <c r="G21" s="34"/>
    </row>
    <row r="23" ht="12.75">
      <c r="G23" s="26"/>
    </row>
  </sheetData>
  <sheetProtection/>
  <mergeCells count="6">
    <mergeCell ref="A6:H6"/>
    <mergeCell ref="A7:H7"/>
    <mergeCell ref="A8:H8"/>
    <mergeCell ref="B12:B19"/>
    <mergeCell ref="C12:C19"/>
    <mergeCell ref="D12:D19"/>
  </mergeCells>
  <printOptions/>
  <pageMargins left="0.2362204724409449" right="0.2362204724409449" top="0.7480314960629921" bottom="0.7480314960629921" header="0.31496062992125984" footer="0.31496062992125984"/>
  <pageSetup horizontalDpi="600" verticalDpi="600" orientation="landscape" paperSize="9" scale="62" r:id="rId1"/>
</worksheet>
</file>

<file path=xl/worksheets/sheet5.xml><?xml version="1.0" encoding="utf-8"?>
<worksheet xmlns="http://schemas.openxmlformats.org/spreadsheetml/2006/main" xmlns:r="http://schemas.openxmlformats.org/officeDocument/2006/relationships">
  <dimension ref="A1:J20"/>
  <sheetViews>
    <sheetView zoomScalePageLayoutView="0" workbookViewId="0" topLeftCell="A1">
      <selection activeCell="A8" sqref="A8:H8"/>
    </sheetView>
  </sheetViews>
  <sheetFormatPr defaultColWidth="9.00390625" defaultRowHeight="12.75" outlineLevelCol="1"/>
  <cols>
    <col min="1" max="1" width="8.25390625" style="0" customWidth="1"/>
    <col min="2" max="2" width="54.00390625" style="0" customWidth="1"/>
    <col min="3" max="4" width="35.125" style="0" customWidth="1"/>
    <col min="5" max="5" width="31.00390625" style="33" customWidth="1"/>
    <col min="6" max="7" width="21.625" style="0" customWidth="1"/>
    <col min="8" max="8" width="21.625" style="33" customWidth="1"/>
    <col min="9" max="9" width="18.625" style="0" hidden="1" customWidth="1" outlineLevel="1"/>
    <col min="10" max="10" width="20.625" style="0" hidden="1" customWidth="1" outlineLevel="1"/>
    <col min="11" max="11" width="9.125" style="0" customWidth="1" collapsed="1"/>
  </cols>
  <sheetData>
    <row r="1" spans="1:8" ht="12.75">
      <c r="A1" s="4"/>
      <c r="B1" s="5"/>
      <c r="C1" s="5"/>
      <c r="D1" s="5"/>
      <c r="E1" s="2"/>
      <c r="F1" s="4"/>
      <c r="G1" s="6"/>
      <c r="H1" s="20" t="s">
        <v>3</v>
      </c>
    </row>
    <row r="2" spans="1:8" ht="12.75">
      <c r="A2" s="4"/>
      <c r="B2" s="5"/>
      <c r="C2" s="5"/>
      <c r="D2" s="5"/>
      <c r="E2" s="2"/>
      <c r="F2" s="4"/>
      <c r="G2" s="6"/>
      <c r="H2" s="20" t="s">
        <v>1</v>
      </c>
    </row>
    <row r="3" spans="1:8" ht="12.75">
      <c r="A3" s="4"/>
      <c r="B3" s="5"/>
      <c r="C3" s="5"/>
      <c r="D3" s="5"/>
      <c r="E3" s="2"/>
      <c r="F3" s="4"/>
      <c r="G3" s="6"/>
      <c r="H3" s="20" t="s">
        <v>2</v>
      </c>
    </row>
    <row r="4" spans="1:8" ht="12.75">
      <c r="A4" s="4"/>
      <c r="B4" s="5"/>
      <c r="C4" s="5"/>
      <c r="D4" s="5"/>
      <c r="E4" s="2"/>
      <c r="F4" s="4"/>
      <c r="G4" s="6"/>
      <c r="H4" s="2"/>
    </row>
    <row r="5" spans="1:8" ht="12.75">
      <c r="A5" s="4"/>
      <c r="B5" s="5"/>
      <c r="C5" s="5"/>
      <c r="D5" s="5"/>
      <c r="E5" s="2"/>
      <c r="F5" s="4"/>
      <c r="G5" s="6"/>
      <c r="H5" s="2"/>
    </row>
    <row r="6" spans="1:8" ht="15.75">
      <c r="A6" s="133" t="s">
        <v>4</v>
      </c>
      <c r="B6" s="133"/>
      <c r="C6" s="133"/>
      <c r="D6" s="133"/>
      <c r="E6" s="133"/>
      <c r="F6" s="133"/>
      <c r="G6" s="133"/>
      <c r="H6" s="133"/>
    </row>
    <row r="7" spans="1:8" ht="15.75">
      <c r="A7" s="133" t="s">
        <v>579</v>
      </c>
      <c r="B7" s="133"/>
      <c r="C7" s="133"/>
      <c r="D7" s="133"/>
      <c r="E7" s="133"/>
      <c r="F7" s="133"/>
      <c r="G7" s="133"/>
      <c r="H7" s="133"/>
    </row>
    <row r="8" spans="1:8" ht="15.75">
      <c r="A8" s="133"/>
      <c r="B8" s="133"/>
      <c r="C8" s="133"/>
      <c r="D8" s="133"/>
      <c r="E8" s="133"/>
      <c r="F8" s="133"/>
      <c r="G8" s="133"/>
      <c r="H8" s="133"/>
    </row>
    <row r="9" spans="1:8" ht="12.75">
      <c r="A9" s="4"/>
      <c r="B9" s="5"/>
      <c r="C9" s="5"/>
      <c r="D9" s="5"/>
      <c r="E9" s="2"/>
      <c r="F9" s="4"/>
      <c r="G9" s="6"/>
      <c r="H9" s="2"/>
    </row>
    <row r="10" spans="1:10" s="25" customFormat="1" ht="127.5">
      <c r="A10" s="24" t="s">
        <v>0</v>
      </c>
      <c r="B10" s="24" t="s">
        <v>7</v>
      </c>
      <c r="C10" s="24" t="s">
        <v>25</v>
      </c>
      <c r="D10" s="24" t="s">
        <v>26</v>
      </c>
      <c r="E10" s="24" t="s">
        <v>14</v>
      </c>
      <c r="F10" s="24" t="s">
        <v>13</v>
      </c>
      <c r="G10" s="22" t="s">
        <v>27</v>
      </c>
      <c r="H10" s="24" t="s">
        <v>9</v>
      </c>
      <c r="I10" s="70" t="s">
        <v>217</v>
      </c>
      <c r="J10" s="70" t="s">
        <v>38</v>
      </c>
    </row>
    <row r="11" spans="1:10" ht="12.75">
      <c r="A11" s="11">
        <v>1</v>
      </c>
      <c r="B11" s="11">
        <v>2</v>
      </c>
      <c r="C11" s="11">
        <v>3</v>
      </c>
      <c r="D11" s="11">
        <v>4</v>
      </c>
      <c r="E11" s="8">
        <v>5</v>
      </c>
      <c r="F11" s="11">
        <v>6</v>
      </c>
      <c r="G11" s="11">
        <v>7</v>
      </c>
      <c r="H11" s="8">
        <v>8</v>
      </c>
      <c r="I11" s="70"/>
      <c r="J11" s="70"/>
    </row>
    <row r="12" spans="1:10" ht="117.75" customHeight="1">
      <c r="A12" s="13" t="s">
        <v>12</v>
      </c>
      <c r="B12" s="134" t="str">
        <f>январь!B12</f>
        <v>1) Газораспределительные сети г.Якутска и пригородов: Газораспределительные сети с. Марха, Газораспределительные сети с.Маган, Газораспределительные сети с.Жатай, Газораспределительные сети с.Кангалассы, Газораспределительные сети с.Капитоновка, Газораспределительные сети с.Тулагино, с.Сырдах, Газораспределительные сети с.Кильдямцы.
2) Газораспределительные сети с. Верхневилюйск, Газораспределительные сети с. Хомустах, Газораспределительные сети с. Оросу, Газораспределительные сети с. с.Тамалакан, Газораспределительные сети с. Кюль, Газораспределительные сети с. Харыялах;
3) Газораспределительные сети с. Майя, Газораспределительные сети с. Петровка, Газораспределительные сети  с. Чуйя;
4) Газораспределительные сети  с. Табага, Газораспределительные сети  с. Павловск, Газораспределительные сети  с. Хаптагай, Газораспределительные сети  п. Н-Бестях, Газораспределительные сети  с. Тюнгюлю, Газораспределительные сети  с. Тумул; 
5) Газораспределительные сети с. Мукучи, Газораспределительные сети с. Мастах, Газораспределительные сети с. Багадя, Газораспределительные сети с. Арылах;
6) Газораспределительные сети с. Намцы, Газораспределительные сети с. Хамагатта, Газораспределительные сети с. Партизан, Газораспределительные сети с. Кысыл-Сыр, Газораспределительные сети с. Аппаны, Газораспределительные сети с. Графский Берег, Газораспределительные сети с. Едейцы, Газораспределительные сети с. Искра, Газораспределительные сети с. Красная деревня, Газораспределительные сети с. Никольцы; 
7) Газораспределительные сети с. Бетюнцы, Газораспределительные сети с. Модутцы;
8) Газораспределительные сети с. Столбы, Газораспределительные сети с. Маймага, Газораспределительные сети с. Булуус;
9) Газораспределительные сети с. Ситте;
10) Газораспределительные сети с. Салбанцы;
11) Газораспределительные сети с. Тастах;
12) Газораспределительные сети с. Хатассы, Газораспределительные сети с. Владимировка, Газораспределительные сети с. Ст.Табага, Газораспределительные сети район ВШМ;
13) Газораспределительные сети г. Покровск, Газораспределительные сети п. Мохсоголлох, Газораспределительные сети п. В.Бестях, Газораспределительные сети с. Немюгюнцы;
14) Газораспределительные сети с. Октемцы, Газораспределительные сети с. Техтюр, Газораспределительные сети  с. Улах-Ан;
15) Газораспределительные сети с.Улахан-Ан;
16) Газораспределительные сети с. Булгунняхтах;
17) Газораспределительные сети  г. Вилюйск;
18) Газораспределительные сети п. Кысыл-Сыр;
19) Газораспределительные сети с. Сосновка,  Газораспределительные сети с. Чинеке;
20) Газораспределительные сети с. Екюндю;
21) Газораспределительные сети с. Бетюнг;
22) Газораспределительные сети с. Тасагар;
23) Газораспределительные сети с. Хампа;
24) Газораспределительные сети с. Тымпы; 
25) Газораспределительные сети с. Чай;
26) Газораспределительные сети с. Сыдыбыл; Газораспределительные сети с. Кеданда;
27) Газораспределительные сети с. Усун;
28) Газораспределительные сети с. Тербяс;
29) Газораспределительные сети с. Кюбяинде;
30) Газораспределительные сети с. Бясь-Кюель;
31) Газораспределительные сети с. Кюерелях;
32) Газораспределительные сети с. Кобяй;
33) Газораспределительные сети с. Аргас;
34) Газораспределительные сети с. Тыайа;
35) Газораспределительные сети с.Чагда;
36) Газораспределительные сети с. Арыктаах;
37) Газораспределительные сети с.Люксюгун;
38) Газораспределительные сети г. Ленск.</v>
      </c>
      <c r="C12" s="134" t="str">
        <f>январь!C12</f>
        <v>1) Выход из ГРС1, ГРС2 г.Якутска, и Пригороды;
2) АГРС с. Верхневилюйск, АГРС с. Хомустах, АГРС с. с.Тамалакан, АГРС с. Кюль, АГРС с. Верхневилюйск;
3) АГРС "Майя";
4) АГРС "Павловск","Хаптагай","Табага","Н-Бестях","Тюнгюлю";
5) АГРС с. Мукучи, ГРС с. Мастах, АГРС с. Арылах;
6) АГРС с. Намцы;
7) АГРС с. Бетюнцы;
8) АГРС с.Столбы;
9) АГРС с.Ситте;
10) АГРС с.Салбанцы;
11) АГРС с.Тастах;
12) АГРС "Хатассы";
13) АГРС "Покровск";
14) АГРС с.Октемцы;
15) АГРС с.Улахан-Ан;
16) АГРС с.Булгунняхтах;
17) АГРС Вилюйск;
18)АГРС Кысыл-Сыр;
19) АГРС Чинеке;
20) АГРС Екюндю;
21) АГРС Екюндю;
22) АГРС Тасагар;
23) АГРС Хампа;
24) АГРС Тымпы;
25) АГРС Чай;
26) АГРС Сыдыбыл;
27) АГРС Усун;
28) АГРС Тербяс;
29) АГРС Кюбяинде;
30) АГРС с.Бясь-Кюель;
31) АГРС с.Кюерелях;
32) АГРС с.Кобяй;
33) АГРС Берге;
34) АГРС с.Тыайа;
35) АГРС с.Чагда;
36) АГРС с.Арыктаах;
37) АГРС с.Люксюгун;
38) АГРС г. Ленск.</v>
      </c>
      <c r="D12" s="134" t="str">
        <f>январь!D12</f>
        <v>1) г.Якутск и пригород: с. Марха,  с.Маган,  с.Жатай,  с.Кангалассы,  с.Капитоновка,  с.Тулагино, с.Сырдах, с.Кильдямцы;
2) с. Верхневилюйск, с. Хомустах,  с. Оросу, с.Тамалакан, с. Кюль,  с. Харыялах;
3) с. Майя, с. Петровка, с. Чуйя;
4) с.Табага, с.Павловск, с.Хаптагай, п.Н-Бестях,  с.Тюнгюлю, с.Тумул;
5) с. Мукучи, с. Мастах, с. Багадя, с. Арылах;
6) с. Намцы, с. Хамагатта, с. Партизан, с. Кысыл-Сыр, с. Аппаны, с. Графский Берег, с. Едейцы, с. Искра, с. Красная деревня, с. Никольцы;
7) Бетюнцы,с. Модутцы;
8) с.Столбы, с. Маймага, с. Булуус;
9) с.Ситте;
10) с. Салбанцы;
11) с. Тастах;
12) с. Хатассы, с. Владимировка, с. Ст.Табага, Высшая школа музыки;
13) г. Покровск,  п. Мохсоголлох,  п. В.Бестях,  с. Немюгюнцы;
14) с. Октемцы, с. Техтюр, с. Улах-Ан;
15) с.Улахан-Ан;
16) с. Булгунняхтах;
17) г. Вилюйск;
18) п. Кысыл-Сыр;
19) с. Сосновка, с. Чинеке;
20) с. Екюндю;
21) с. Бетюнг;
22) с. Тасагар;
23) с. Хампа;
24) с. Тымпы;
25) с. Чай;
26) с. Сыдыбыл; с. Кеданда;
27) с. Усун;
28) с. Тербяс;
29) с. Кюбяинде;
30) с. Бясь-Кюель;
31) с. Кюерелях;
32) с. Кобяй;
33) с. Аргас;
34) с. Тыайа;
35) с .Чагда;
36) с Арыктаах;
37) с Люксюгун;
38) г.Ленск</v>
      </c>
      <c r="E12" s="78" t="s">
        <v>21</v>
      </c>
      <c r="F12" s="30" t="str">
        <f>'[1]апрель'!$F$12</f>
        <v>1 553 шт</v>
      </c>
      <c r="G12" s="21">
        <f>SUM(I12:J12)</f>
        <v>802251</v>
      </c>
      <c r="H12" s="30" t="s">
        <v>345</v>
      </c>
      <c r="I12" s="70"/>
      <c r="J12" s="70">
        <v>802251</v>
      </c>
    </row>
    <row r="13" spans="1:10" ht="117.75" customHeight="1">
      <c r="A13" s="13" t="s">
        <v>28</v>
      </c>
      <c r="B13" s="137"/>
      <c r="C13" s="137"/>
      <c r="D13" s="137"/>
      <c r="E13" s="78" t="s">
        <v>23</v>
      </c>
      <c r="F13" s="30">
        <v>0</v>
      </c>
      <c r="G13" s="21">
        <f aca="true" t="shared" si="0" ref="G13:G19">SUM(I13:J13)</f>
        <v>0</v>
      </c>
      <c r="H13" s="30">
        <v>0</v>
      </c>
      <c r="I13" s="70"/>
      <c r="J13" s="70"/>
    </row>
    <row r="14" spans="1:10" ht="117.75" customHeight="1">
      <c r="A14" s="13" t="s">
        <v>29</v>
      </c>
      <c r="B14" s="137"/>
      <c r="C14" s="137"/>
      <c r="D14" s="137"/>
      <c r="E14" s="78" t="s">
        <v>24</v>
      </c>
      <c r="F14" s="30" t="s">
        <v>346</v>
      </c>
      <c r="G14" s="21">
        <f t="shared" si="0"/>
        <v>2553379</v>
      </c>
      <c r="H14" s="30" t="s">
        <v>347</v>
      </c>
      <c r="I14" s="70">
        <f>сводка!H83</f>
        <v>1215800</v>
      </c>
      <c r="J14" s="70">
        <v>1337579</v>
      </c>
    </row>
    <row r="15" spans="1:10" ht="117.75" customHeight="1">
      <c r="A15" s="13" t="s">
        <v>30</v>
      </c>
      <c r="B15" s="137"/>
      <c r="C15" s="137"/>
      <c r="D15" s="137"/>
      <c r="E15" s="78" t="s">
        <v>22</v>
      </c>
      <c r="F15" s="30" t="s">
        <v>348</v>
      </c>
      <c r="G15" s="21">
        <f t="shared" si="0"/>
        <v>1954894</v>
      </c>
      <c r="H15" s="30" t="s">
        <v>347</v>
      </c>
      <c r="I15" s="70">
        <f>сводка!H71</f>
        <v>1200000</v>
      </c>
      <c r="J15" s="70">
        <v>754894</v>
      </c>
    </row>
    <row r="16" spans="1:10" ht="117.75" customHeight="1">
      <c r="A16" s="13" t="s">
        <v>31</v>
      </c>
      <c r="B16" s="137"/>
      <c r="C16" s="137"/>
      <c r="D16" s="137"/>
      <c r="E16" s="78" t="s">
        <v>20</v>
      </c>
      <c r="F16" s="30" t="str">
        <f>'[1]апрель'!$F$16</f>
        <v>1 214 шт</v>
      </c>
      <c r="G16" s="21">
        <f t="shared" si="0"/>
        <v>58149</v>
      </c>
      <c r="H16" s="30" t="s">
        <v>345</v>
      </c>
      <c r="I16" s="70"/>
      <c r="J16" s="70">
        <v>58149</v>
      </c>
    </row>
    <row r="17" spans="1:10" ht="117.75" customHeight="1">
      <c r="A17" s="13" t="s">
        <v>32</v>
      </c>
      <c r="B17" s="137"/>
      <c r="C17" s="137"/>
      <c r="D17" s="137"/>
      <c r="E17" s="78" t="s">
        <v>19</v>
      </c>
      <c r="F17" s="30">
        <v>0</v>
      </c>
      <c r="G17" s="21">
        <f t="shared" si="0"/>
        <v>0</v>
      </c>
      <c r="H17" s="30">
        <v>0</v>
      </c>
      <c r="I17" s="70"/>
      <c r="J17" s="70"/>
    </row>
    <row r="18" spans="1:10" ht="117.75" customHeight="1">
      <c r="A18" s="13" t="s">
        <v>34</v>
      </c>
      <c r="B18" s="137"/>
      <c r="C18" s="137"/>
      <c r="D18" s="137"/>
      <c r="E18" s="78" t="s">
        <v>33</v>
      </c>
      <c r="F18" s="30" t="s">
        <v>349</v>
      </c>
      <c r="G18" s="21">
        <f t="shared" si="0"/>
        <v>11770010.23</v>
      </c>
      <c r="H18" s="30" t="s">
        <v>350</v>
      </c>
      <c r="I18" s="70">
        <f>сводка!H73+сводка!H75</f>
        <v>11543881.23</v>
      </c>
      <c r="J18" s="70">
        <v>226129</v>
      </c>
    </row>
    <row r="19" spans="1:10" ht="117.75" customHeight="1">
      <c r="A19" s="13" t="s">
        <v>36</v>
      </c>
      <c r="B19" s="138"/>
      <c r="C19" s="138"/>
      <c r="D19" s="138"/>
      <c r="E19" s="78" t="s">
        <v>35</v>
      </c>
      <c r="F19" s="30">
        <v>0</v>
      </c>
      <c r="G19" s="21">
        <f t="shared" si="0"/>
        <v>0</v>
      </c>
      <c r="H19" s="30">
        <v>0</v>
      </c>
      <c r="I19" s="70"/>
      <c r="J19" s="70"/>
    </row>
    <row r="20" spans="1:10" ht="12.75">
      <c r="A20" s="4"/>
      <c r="B20" s="5"/>
      <c r="C20" s="5"/>
      <c r="D20" s="5"/>
      <c r="E20" s="2"/>
      <c r="F20" s="4"/>
      <c r="G20" s="23">
        <f>SUM(G12:G19)</f>
        <v>17138683.23</v>
      </c>
      <c r="H20" s="2"/>
      <c r="I20" s="70">
        <f>SUM(I12:I19)</f>
        <v>13959681.23</v>
      </c>
      <c r="J20" s="70">
        <f>SUM(J12:J19)</f>
        <v>3179002</v>
      </c>
    </row>
  </sheetData>
  <sheetProtection/>
  <mergeCells count="6">
    <mergeCell ref="A6:H6"/>
    <mergeCell ref="A7:H7"/>
    <mergeCell ref="A8:H8"/>
    <mergeCell ref="B12:B19"/>
    <mergeCell ref="C12:C19"/>
    <mergeCell ref="D12:D19"/>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J20"/>
  <sheetViews>
    <sheetView zoomScalePageLayoutView="0" workbookViewId="0" topLeftCell="A1">
      <selection activeCell="A8" sqref="A8:H8"/>
    </sheetView>
  </sheetViews>
  <sheetFormatPr defaultColWidth="9.00390625" defaultRowHeight="12.75" outlineLevelCol="1"/>
  <cols>
    <col min="1" max="1" width="8.25390625" style="0" customWidth="1"/>
    <col min="2" max="2" width="47.25390625" style="0" customWidth="1"/>
    <col min="3" max="4" width="37.25390625" style="0" customWidth="1"/>
    <col min="5" max="5" width="31.00390625" style="0" customWidth="1"/>
    <col min="6" max="7" width="21.625" style="0" customWidth="1"/>
    <col min="8" max="8" width="21.625" style="33" customWidth="1"/>
    <col min="9" max="9" width="18.625" style="0" hidden="1" customWidth="1" outlineLevel="1"/>
    <col min="10" max="10" width="12.00390625" style="0" hidden="1" customWidth="1" outlineLevel="1"/>
    <col min="11" max="11" width="9.125" style="0" customWidth="1" collapsed="1"/>
  </cols>
  <sheetData>
    <row r="1" spans="1:8" ht="12.75">
      <c r="A1" s="4"/>
      <c r="B1" s="5"/>
      <c r="C1" s="5"/>
      <c r="D1" s="5"/>
      <c r="E1" s="2"/>
      <c r="F1" s="4"/>
      <c r="G1" s="6"/>
      <c r="H1" s="20" t="s">
        <v>3</v>
      </c>
    </row>
    <row r="2" spans="1:8" ht="12.75">
      <c r="A2" s="4"/>
      <c r="B2" s="5"/>
      <c r="C2" s="5"/>
      <c r="D2" s="5"/>
      <c r="E2" s="2"/>
      <c r="F2" s="4"/>
      <c r="G2" s="6"/>
      <c r="H2" s="20" t="s">
        <v>1</v>
      </c>
    </row>
    <row r="3" spans="1:8" ht="12.75">
      <c r="A3" s="4"/>
      <c r="B3" s="5"/>
      <c r="C3" s="5"/>
      <c r="D3" s="5"/>
      <c r="E3" s="2"/>
      <c r="F3" s="4"/>
      <c r="G3" s="6"/>
      <c r="H3" s="20" t="s">
        <v>2</v>
      </c>
    </row>
    <row r="4" spans="1:8" ht="12.75">
      <c r="A4" s="4"/>
      <c r="B4" s="5"/>
      <c r="C4" s="5"/>
      <c r="D4" s="5"/>
      <c r="E4" s="2"/>
      <c r="F4" s="4"/>
      <c r="G4" s="6"/>
      <c r="H4" s="2"/>
    </row>
    <row r="5" spans="1:8" ht="12.75">
      <c r="A5" s="4"/>
      <c r="B5" s="5"/>
      <c r="C5" s="5"/>
      <c r="D5" s="5"/>
      <c r="E5" s="2"/>
      <c r="F5" s="4"/>
      <c r="G5" s="6"/>
      <c r="H5" s="2"/>
    </row>
    <row r="6" spans="1:8" ht="15.75">
      <c r="A6" s="133" t="s">
        <v>4</v>
      </c>
      <c r="B6" s="133"/>
      <c r="C6" s="133"/>
      <c r="D6" s="133"/>
      <c r="E6" s="133"/>
      <c r="F6" s="133"/>
      <c r="G6" s="133"/>
      <c r="H6" s="133"/>
    </row>
    <row r="7" spans="1:8" ht="15.75">
      <c r="A7" s="133" t="s">
        <v>580</v>
      </c>
      <c r="B7" s="133"/>
      <c r="C7" s="133"/>
      <c r="D7" s="133"/>
      <c r="E7" s="133"/>
      <c r="F7" s="133"/>
      <c r="G7" s="133"/>
      <c r="H7" s="133"/>
    </row>
    <row r="8" spans="1:8" ht="15.75">
      <c r="A8" s="133"/>
      <c r="B8" s="133"/>
      <c r="C8" s="133"/>
      <c r="D8" s="133"/>
      <c r="E8" s="133"/>
      <c r="F8" s="133"/>
      <c r="G8" s="133"/>
      <c r="H8" s="133"/>
    </row>
    <row r="9" spans="1:8" ht="12.75">
      <c r="A9" s="4"/>
      <c r="B9" s="5"/>
      <c r="C9" s="5"/>
      <c r="D9" s="5"/>
      <c r="E9" s="2"/>
      <c r="F9" s="4"/>
      <c r="G9" s="6"/>
      <c r="H9" s="2"/>
    </row>
    <row r="10" spans="1:10" s="25" customFormat="1" ht="127.5">
      <c r="A10" s="24" t="s">
        <v>0</v>
      </c>
      <c r="B10" s="24" t="s">
        <v>7</v>
      </c>
      <c r="C10" s="24" t="s">
        <v>25</v>
      </c>
      <c r="D10" s="24" t="s">
        <v>26</v>
      </c>
      <c r="E10" s="24" t="s">
        <v>14</v>
      </c>
      <c r="F10" s="24" t="s">
        <v>13</v>
      </c>
      <c r="G10" s="22" t="s">
        <v>27</v>
      </c>
      <c r="H10" s="24" t="s">
        <v>9</v>
      </c>
      <c r="I10" s="70" t="s">
        <v>217</v>
      </c>
      <c r="J10" s="70" t="s">
        <v>38</v>
      </c>
    </row>
    <row r="11" spans="1:10" ht="12.75">
      <c r="A11" s="11">
        <v>1</v>
      </c>
      <c r="B11" s="11">
        <v>2</v>
      </c>
      <c r="C11" s="11">
        <v>3</v>
      </c>
      <c r="D11" s="11">
        <v>4</v>
      </c>
      <c r="E11" s="8">
        <v>5</v>
      </c>
      <c r="F11" s="11">
        <v>6</v>
      </c>
      <c r="G11" s="11">
        <v>7</v>
      </c>
      <c r="H11" s="8">
        <v>8</v>
      </c>
      <c r="I11" s="70"/>
      <c r="J11" s="70"/>
    </row>
    <row r="12" spans="1:10" s="35" customFormat="1" ht="132.75" customHeight="1">
      <c r="A12" s="13" t="s">
        <v>12</v>
      </c>
      <c r="B12" s="134" t="str">
        <f>январь!B12</f>
        <v>1) Газораспределительные сети г.Якутска и пригородов: Газораспределительные сети с. Марха, Газораспределительные сети с.Маган, Газораспределительные сети с.Жатай, Газораспределительные сети с.Кангалассы, Газораспределительные сети с.Капитоновка, Газораспределительные сети с.Тулагино, с.Сырдах, Газораспределительные сети с.Кильдямцы.
2) Газораспределительные сети с. Верхневилюйск, Газораспределительные сети с. Хомустах, Газораспределительные сети с. Оросу, Газораспределительные сети с. с.Тамалакан, Газораспределительные сети с. Кюль, Газораспределительные сети с. Харыялах;
3) Газораспределительные сети с. Майя, Газораспределительные сети с. Петровка, Газораспределительные сети  с. Чуйя;
4) Газораспределительные сети  с. Табага, Газораспределительные сети  с. Павловск, Газораспределительные сети  с. Хаптагай, Газораспределительные сети  п. Н-Бестях, Газораспределительные сети  с. Тюнгюлю, Газораспределительные сети  с. Тумул; 
5) Газораспределительные сети с. Мукучи, Газораспределительные сети с. Мастах, Газораспределительные сети с. Багадя, Газораспределительные сети с. Арылах;
6) Газораспределительные сети с. Намцы, Газораспределительные сети с. Хамагатта, Газораспределительные сети с. Партизан, Газораспределительные сети с. Кысыл-Сыр, Газораспределительные сети с. Аппаны, Газораспределительные сети с. Графский Берег, Газораспределительные сети с. Едейцы, Газораспределительные сети с. Искра, Газораспределительные сети с. Красная деревня, Газораспределительные сети с. Никольцы; 
7) Газораспределительные сети с. Бетюнцы, Газораспределительные сети с. Модутцы;
8) Газораспределительные сети с. Столбы, Газораспределительные сети с. Маймага, Газораспределительные сети с. Булуус;
9) Газораспределительные сети с. Ситте;
10) Газораспределительные сети с. Салбанцы;
11) Газораспределительные сети с. Тастах;
12) Газораспределительные сети с. Хатассы, Газораспределительные сети с. Владимировка, Газораспределительные сети с. Ст.Табага, Газораспределительные сети район ВШМ;
13) Газораспределительные сети г. Покровск, Газораспределительные сети п. Мохсоголлох, Газораспределительные сети п. В.Бестях, Газораспределительные сети с. Немюгюнцы;
14) Газораспределительные сети с. Октемцы, Газораспределительные сети с. Техтюр, Газораспределительные сети  с. Улах-Ан;
15) Газораспределительные сети с.Улахан-Ан;
16) Газораспределительные сети с. Булгунняхтах;
17) Газораспределительные сети  г. Вилюйск;
18) Газораспределительные сети п. Кысыл-Сыр;
19) Газораспределительные сети с. Сосновка,  Газораспределительные сети с. Чинеке;
20) Газораспределительные сети с. Екюндю;
21) Газораспределительные сети с. Бетюнг;
22) Газораспределительные сети с. Тасагар;
23) Газораспределительные сети с. Хампа;
24) Газораспределительные сети с. Тымпы; 
25) Газораспределительные сети с. Чай;
26) Газораспределительные сети с. Сыдыбыл; Газораспределительные сети с. Кеданда;
27) Газораспределительные сети с. Усун;
28) Газораспределительные сети с. Тербяс;
29) Газораспределительные сети с. Кюбяинде;
30) Газораспределительные сети с. Бясь-Кюель;
31) Газораспределительные сети с. Кюерелях;
32) Газораспределительные сети с. Кобяй;
33) Газораспределительные сети с. Аргас;
34) Газораспределительные сети с. Тыайа;
35) Газораспределительные сети с.Чагда;
36) Газораспределительные сети с. Арыктаах;
37) Газораспределительные сети с.Люксюгун;
38) Газораспределительные сети г. Ленск.</v>
      </c>
      <c r="C12" s="134" t="str">
        <f>январь!C12</f>
        <v>1) Выход из ГРС1, ГРС2 г.Якутска, и Пригороды;
2) АГРС с. Верхневилюйск, АГРС с. Хомустах, АГРС с. с.Тамалакан, АГРС с. Кюль, АГРС с. Верхневилюйск;
3) АГРС "Майя";
4) АГРС "Павловск","Хаптагай","Табага","Н-Бестях","Тюнгюлю";
5) АГРС с. Мукучи, ГРС с. Мастах, АГРС с. Арылах;
6) АГРС с. Намцы;
7) АГРС с. Бетюнцы;
8) АГРС с.Столбы;
9) АГРС с.Ситте;
10) АГРС с.Салбанцы;
11) АГРС с.Тастах;
12) АГРС "Хатассы";
13) АГРС "Покровск";
14) АГРС с.Октемцы;
15) АГРС с.Улахан-Ан;
16) АГРС с.Булгунняхтах;
17) АГРС Вилюйск;
18)АГРС Кысыл-Сыр;
19) АГРС Чинеке;
20) АГРС Екюндю;
21) АГРС Екюндю;
22) АГРС Тасагар;
23) АГРС Хампа;
24) АГРС Тымпы;
25) АГРС Чай;
26) АГРС Сыдыбыл;
27) АГРС Усун;
28) АГРС Тербяс;
29) АГРС Кюбяинде;
30) АГРС с.Бясь-Кюель;
31) АГРС с.Кюерелях;
32) АГРС с.Кобяй;
33) АГРС Берге;
34) АГРС с.Тыайа;
35) АГРС с.Чагда;
36) АГРС с.Арыктаах;
37) АГРС с.Люксюгун;
38) АГРС г. Ленск.</v>
      </c>
      <c r="D12" s="134" t="str">
        <f>январь!D12</f>
        <v>1) г.Якутск и пригород: с. Марха,  с.Маган,  с.Жатай,  с.Кангалассы,  с.Капитоновка,  с.Тулагино, с.Сырдах, с.Кильдямцы;
2) с. Верхневилюйск, с. Хомустах,  с. Оросу, с.Тамалакан, с. Кюль,  с. Харыялах;
3) с. Майя, с. Петровка, с. Чуйя;
4) с.Табага, с.Павловск, с.Хаптагай, п.Н-Бестях,  с.Тюнгюлю, с.Тумул;
5) с. Мукучи, с. Мастах, с. Багадя, с. Арылах;
6) с. Намцы, с. Хамагатта, с. Партизан, с. Кысыл-Сыр, с. Аппаны, с. Графский Берег, с. Едейцы, с. Искра, с. Красная деревня, с. Никольцы;
7) Бетюнцы,с. Модутцы;
8) с.Столбы, с. Маймага, с. Булуус;
9) с.Ситте;
10) с. Салбанцы;
11) с. Тастах;
12) с. Хатассы, с. Владимировка, с. Ст.Табага, Высшая школа музыки;
13) г. Покровск,  п. Мохсоголлох,  п. В.Бестях,  с. Немюгюнцы;
14) с. Октемцы, с. Техтюр, с. Улах-Ан;
15) с.Улахан-Ан;
16) с. Булгунняхтах;
17) г. Вилюйск;
18) п. Кысыл-Сыр;
19) с. Сосновка, с. Чинеке;
20) с. Екюндю;
21) с. Бетюнг;
22) с. Тасагар;
23) с. Хампа;
24) с. Тымпы;
25) с. Чай;
26) с. Сыдыбыл; с. Кеданда;
27) с. Усун;
28) с. Тербяс;
29) с. Кюбяинде;
30) с. Бясь-Кюель;
31) с. Кюерелях;
32) с. Кобяй;
33) с. Аргас;
34) с. Тыайа;
35) с .Чагда;
36) с Арыктаах;
37) с Люксюгун;
38) г.Ленск</v>
      </c>
      <c r="E12" s="78" t="s">
        <v>21</v>
      </c>
      <c r="F12" s="30" t="s">
        <v>351</v>
      </c>
      <c r="G12" s="21">
        <f>SUM(I12:J12)</f>
        <v>5464720.5</v>
      </c>
      <c r="H12" s="30" t="s">
        <v>352</v>
      </c>
      <c r="I12" s="70">
        <f>сводка!H84</f>
        <v>4489457.5</v>
      </c>
      <c r="J12" s="70">
        <v>975263</v>
      </c>
    </row>
    <row r="13" spans="1:10" s="35" customFormat="1" ht="132.75" customHeight="1">
      <c r="A13" s="13" t="s">
        <v>28</v>
      </c>
      <c r="B13" s="137"/>
      <c r="C13" s="137"/>
      <c r="D13" s="137"/>
      <c r="E13" s="78" t="s">
        <v>23</v>
      </c>
      <c r="F13" s="30" t="s">
        <v>335</v>
      </c>
      <c r="G13" s="21">
        <f aca="true" t="shared" si="0" ref="G13:G19">SUM(I13:J13)</f>
        <v>1065250.01</v>
      </c>
      <c r="H13" s="30" t="s">
        <v>18</v>
      </c>
      <c r="I13" s="70">
        <f>сводка!H85</f>
        <v>1065250.01</v>
      </c>
      <c r="J13" s="70"/>
    </row>
    <row r="14" spans="1:10" s="35" customFormat="1" ht="132.75" customHeight="1">
      <c r="A14" s="13" t="s">
        <v>29</v>
      </c>
      <c r="B14" s="137"/>
      <c r="C14" s="137"/>
      <c r="D14" s="137"/>
      <c r="E14" s="78" t="s">
        <v>24</v>
      </c>
      <c r="F14" s="30" t="s">
        <v>353</v>
      </c>
      <c r="G14" s="21">
        <f t="shared" si="0"/>
        <v>590516</v>
      </c>
      <c r="H14" s="30" t="s">
        <v>354</v>
      </c>
      <c r="I14" s="70"/>
      <c r="J14" s="70">
        <v>590516</v>
      </c>
    </row>
    <row r="15" spans="1:10" s="35" customFormat="1" ht="132.75" customHeight="1">
      <c r="A15" s="13" t="s">
        <v>30</v>
      </c>
      <c r="B15" s="137"/>
      <c r="C15" s="137"/>
      <c r="D15" s="137"/>
      <c r="E15" s="78" t="s">
        <v>22</v>
      </c>
      <c r="F15" s="30" t="s">
        <v>355</v>
      </c>
      <c r="G15" s="21">
        <f t="shared" si="0"/>
        <v>739200</v>
      </c>
      <c r="H15" s="30" t="s">
        <v>354</v>
      </c>
      <c r="I15" s="70"/>
      <c r="J15" s="70">
        <v>739200</v>
      </c>
    </row>
    <row r="16" spans="1:10" s="35" customFormat="1" ht="132.75" customHeight="1">
      <c r="A16" s="13" t="s">
        <v>31</v>
      </c>
      <c r="B16" s="137"/>
      <c r="C16" s="137"/>
      <c r="D16" s="137"/>
      <c r="E16" s="78" t="s">
        <v>20</v>
      </c>
      <c r="F16" s="30" t="s">
        <v>356</v>
      </c>
      <c r="G16" s="21">
        <f t="shared" si="0"/>
        <v>699648</v>
      </c>
      <c r="H16" s="30" t="s">
        <v>354</v>
      </c>
      <c r="I16" s="70"/>
      <c r="J16" s="70">
        <v>699648</v>
      </c>
    </row>
    <row r="17" spans="1:10" s="35" customFormat="1" ht="132.75" customHeight="1">
      <c r="A17" s="13" t="s">
        <v>32</v>
      </c>
      <c r="B17" s="137"/>
      <c r="C17" s="137"/>
      <c r="D17" s="137"/>
      <c r="E17" s="78" t="s">
        <v>19</v>
      </c>
      <c r="F17" s="30"/>
      <c r="G17" s="21">
        <f t="shared" si="0"/>
        <v>0</v>
      </c>
      <c r="H17" s="30">
        <v>0</v>
      </c>
      <c r="I17" s="70"/>
      <c r="J17" s="70"/>
    </row>
    <row r="18" spans="1:10" s="35" customFormat="1" ht="132.75" customHeight="1">
      <c r="A18" s="13" t="s">
        <v>34</v>
      </c>
      <c r="B18" s="137"/>
      <c r="C18" s="137"/>
      <c r="D18" s="137"/>
      <c r="E18" s="78" t="s">
        <v>33</v>
      </c>
      <c r="F18" s="30" t="s">
        <v>357</v>
      </c>
      <c r="G18" s="21">
        <f t="shared" si="0"/>
        <v>232343.07</v>
      </c>
      <c r="H18" s="30" t="s">
        <v>352</v>
      </c>
      <c r="I18" s="70">
        <f>сводка!H74+сводка!H76</f>
        <v>101523.07</v>
      </c>
      <c r="J18" s="70">
        <v>130820</v>
      </c>
    </row>
    <row r="19" spans="1:10" s="35" customFormat="1" ht="132.75" customHeight="1">
      <c r="A19" s="13" t="s">
        <v>36</v>
      </c>
      <c r="B19" s="138"/>
      <c r="C19" s="138"/>
      <c r="D19" s="138"/>
      <c r="E19" s="78" t="s">
        <v>35</v>
      </c>
      <c r="F19" s="30">
        <v>0</v>
      </c>
      <c r="G19" s="21">
        <f t="shared" si="0"/>
        <v>0</v>
      </c>
      <c r="H19" s="30">
        <v>0</v>
      </c>
      <c r="I19" s="70"/>
      <c r="J19" s="70"/>
    </row>
    <row r="20" spans="1:10" ht="12.75">
      <c r="A20" s="4"/>
      <c r="B20" s="5"/>
      <c r="C20" s="5"/>
      <c r="D20" s="5"/>
      <c r="E20" s="2"/>
      <c r="F20" s="4"/>
      <c r="G20" s="23">
        <f>SUM(G12:G19)</f>
        <v>8791677.58</v>
      </c>
      <c r="H20" s="2"/>
      <c r="I20" s="70">
        <f>SUM(I12:I19)</f>
        <v>5656230.58</v>
      </c>
      <c r="J20" s="70">
        <f>SUM(J12:J19)</f>
        <v>3135447</v>
      </c>
    </row>
  </sheetData>
  <sheetProtection/>
  <mergeCells count="6">
    <mergeCell ref="A6:H6"/>
    <mergeCell ref="A7:H7"/>
    <mergeCell ref="A8:H8"/>
    <mergeCell ref="B12:B19"/>
    <mergeCell ref="C12:C19"/>
    <mergeCell ref="D12:D19"/>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J20"/>
  <sheetViews>
    <sheetView zoomScalePageLayoutView="0" workbookViewId="0" topLeftCell="A1">
      <selection activeCell="A8" sqref="A8:H8"/>
    </sheetView>
  </sheetViews>
  <sheetFormatPr defaultColWidth="9.00390625" defaultRowHeight="12.75" outlineLevelCol="1"/>
  <cols>
    <col min="1" max="1" width="8.25390625" style="0" customWidth="1"/>
    <col min="2" max="2" width="49.25390625" style="35" customWidth="1"/>
    <col min="3" max="4" width="38.00390625" style="35" customWidth="1"/>
    <col min="5" max="5" width="31.00390625" style="0" customWidth="1"/>
    <col min="6" max="8" width="21.625" style="0" customWidth="1"/>
    <col min="9" max="9" width="18.625" style="0" hidden="1" customWidth="1" outlineLevel="1"/>
    <col min="10" max="10" width="10.375" style="0" hidden="1" customWidth="1" outlineLevel="1"/>
    <col min="11" max="11" width="9.125" style="0" customWidth="1" collapsed="1"/>
  </cols>
  <sheetData>
    <row r="1" spans="1:8" ht="12.75">
      <c r="A1" s="4"/>
      <c r="B1" s="5"/>
      <c r="C1" s="5"/>
      <c r="D1" s="5"/>
      <c r="E1" s="2"/>
      <c r="F1" s="4"/>
      <c r="G1" s="6"/>
      <c r="H1" s="20" t="s">
        <v>3</v>
      </c>
    </row>
    <row r="2" spans="1:8" ht="12.75">
      <c r="A2" s="4"/>
      <c r="B2" s="5"/>
      <c r="C2" s="5"/>
      <c r="D2" s="5"/>
      <c r="E2" s="2"/>
      <c r="F2" s="4"/>
      <c r="G2" s="6"/>
      <c r="H2" s="20" t="s">
        <v>1</v>
      </c>
    </row>
    <row r="3" spans="1:8" ht="12.75">
      <c r="A3" s="4"/>
      <c r="B3" s="5"/>
      <c r="C3" s="5"/>
      <c r="D3" s="5"/>
      <c r="E3" s="2"/>
      <c r="F3" s="4"/>
      <c r="G3" s="6"/>
      <c r="H3" s="20" t="s">
        <v>2</v>
      </c>
    </row>
    <row r="4" spans="1:8" ht="12.75">
      <c r="A4" s="4"/>
      <c r="B4" s="5"/>
      <c r="C4" s="5"/>
      <c r="D4" s="5"/>
      <c r="E4" s="2"/>
      <c r="F4" s="4"/>
      <c r="G4" s="6"/>
      <c r="H4" s="2"/>
    </row>
    <row r="5" spans="1:8" ht="12.75">
      <c r="A5" s="4"/>
      <c r="B5" s="5"/>
      <c r="C5" s="5"/>
      <c r="D5" s="5"/>
      <c r="E5" s="2"/>
      <c r="F5" s="4"/>
      <c r="G5" s="6"/>
      <c r="H5" s="2"/>
    </row>
    <row r="6" spans="1:8" ht="15.75">
      <c r="A6" s="133" t="s">
        <v>4</v>
      </c>
      <c r="B6" s="133"/>
      <c r="C6" s="133"/>
      <c r="D6" s="133"/>
      <c r="E6" s="133"/>
      <c r="F6" s="133"/>
      <c r="G6" s="133"/>
      <c r="H6" s="133"/>
    </row>
    <row r="7" spans="1:8" ht="15.75">
      <c r="A7" s="133" t="s">
        <v>581</v>
      </c>
      <c r="B7" s="133"/>
      <c r="C7" s="133"/>
      <c r="D7" s="133"/>
      <c r="E7" s="133"/>
      <c r="F7" s="133"/>
      <c r="G7" s="133"/>
      <c r="H7" s="133"/>
    </row>
    <row r="8" spans="1:8" ht="15.75">
      <c r="A8" s="133"/>
      <c r="B8" s="133"/>
      <c r="C8" s="133"/>
      <c r="D8" s="133"/>
      <c r="E8" s="133"/>
      <c r="F8" s="133"/>
      <c r="G8" s="133"/>
      <c r="H8" s="133"/>
    </row>
    <row r="9" spans="1:8" ht="12.75">
      <c r="A9" s="4"/>
      <c r="B9" s="5"/>
      <c r="C9" s="5"/>
      <c r="D9" s="5"/>
      <c r="E9" s="2"/>
      <c r="F9" s="4"/>
      <c r="G9" s="6"/>
      <c r="H9" s="2"/>
    </row>
    <row r="10" spans="1:10" s="25" customFormat="1" ht="127.5">
      <c r="A10" s="24" t="s">
        <v>0</v>
      </c>
      <c r="B10" s="24" t="s">
        <v>7</v>
      </c>
      <c r="C10" s="24" t="s">
        <v>25</v>
      </c>
      <c r="D10" s="24" t="s">
        <v>26</v>
      </c>
      <c r="E10" s="24" t="s">
        <v>14</v>
      </c>
      <c r="F10" s="24" t="s">
        <v>13</v>
      </c>
      <c r="G10" s="22" t="s">
        <v>27</v>
      </c>
      <c r="H10" s="24" t="s">
        <v>9</v>
      </c>
      <c r="I10" s="70" t="s">
        <v>217</v>
      </c>
      <c r="J10" s="70" t="s">
        <v>38</v>
      </c>
    </row>
    <row r="11" spans="1:8" ht="12.75">
      <c r="A11" s="11">
        <v>1</v>
      </c>
      <c r="B11" s="11">
        <v>2</v>
      </c>
      <c r="C11" s="11">
        <v>3</v>
      </c>
      <c r="D11" s="11">
        <v>4</v>
      </c>
      <c r="E11" s="8">
        <v>5</v>
      </c>
      <c r="F11" s="11">
        <v>6</v>
      </c>
      <c r="G11" s="11">
        <v>7</v>
      </c>
      <c r="H11" s="8">
        <v>8</v>
      </c>
    </row>
    <row r="12" spans="1:10" ht="134.25" customHeight="1">
      <c r="A12" s="13" t="s">
        <v>12</v>
      </c>
      <c r="B12" s="134" t="str">
        <f>январь!B12</f>
        <v>1) Газораспределительные сети г.Якутска и пригородов: Газораспределительные сети с. Марха, Газораспределительные сети с.Маган, Газораспределительные сети с.Жатай, Газораспределительные сети с.Кангалассы, Газораспределительные сети с.Капитоновка, Газораспределительные сети с.Тулагино, с.Сырдах, Газораспределительные сети с.Кильдямцы.
2) Газораспределительные сети с. Верхневилюйск, Газораспределительные сети с. Хомустах, Газораспределительные сети с. Оросу, Газораспределительные сети с. с.Тамалакан, Газораспределительные сети с. Кюль, Газораспределительные сети с. Харыялах;
3) Газораспределительные сети с. Майя, Газораспределительные сети с. Петровка, Газораспределительные сети  с. Чуйя;
4) Газораспределительные сети  с. Табага, Газораспределительные сети  с. Павловск, Газораспределительные сети  с. Хаптагай, Газораспределительные сети  п. Н-Бестях, Газораспределительные сети  с. Тюнгюлю, Газораспределительные сети  с. Тумул; 
5) Газораспределительные сети с. Мукучи, Газораспределительные сети с. Мастах, Газораспределительные сети с. Багадя, Газораспределительные сети с. Арылах;
6) Газораспределительные сети с. Намцы, Газораспределительные сети с. Хамагатта, Газораспределительные сети с. Партизан, Газораспределительные сети с. Кысыл-Сыр, Газораспределительные сети с. Аппаны, Газораспределительные сети с. Графский Берег, Газораспределительные сети с. Едейцы, Газораспределительные сети с. Искра, Газораспределительные сети с. Красная деревня, Газораспределительные сети с. Никольцы; 
7) Газораспределительные сети с. Бетюнцы, Газораспределительные сети с. Модутцы;
8) Газораспределительные сети с. Столбы, Газораспределительные сети с. Маймага, Газораспределительные сети с. Булуус;
9) Газораспределительные сети с. Ситте;
10) Газораспределительные сети с. Салбанцы;
11) Газораспределительные сети с. Тастах;
12) Газораспределительные сети с. Хатассы, Газораспределительные сети с. Владимировка, Газораспределительные сети с. Ст.Табага, Газораспределительные сети район ВШМ;
13) Газораспределительные сети г. Покровск, Газораспределительные сети п. Мохсоголлох, Газораспределительные сети п. В.Бестях, Газораспределительные сети с. Немюгюнцы;
14) Газораспределительные сети с. Октемцы, Газораспределительные сети с. Техтюр, Газораспределительные сети  с. Улах-Ан;
15) Газораспределительные сети с.Улахан-Ан;
16) Газораспределительные сети с. Булгунняхтах;
17) Газораспределительные сети  г. Вилюйск;
18) Газораспределительные сети п. Кысыл-Сыр;
19) Газораспределительные сети с. Сосновка,  Газораспределительные сети с. Чинеке;
20) Газораспределительные сети с. Екюндю;
21) Газораспределительные сети с. Бетюнг;
22) Газораспределительные сети с. Тасагар;
23) Газораспределительные сети с. Хампа;
24) Газораспределительные сети с. Тымпы; 
25) Газораспределительные сети с. Чай;
26) Газораспределительные сети с. Сыдыбыл; Газораспределительные сети с. Кеданда;
27) Газораспределительные сети с. Усун;
28) Газораспределительные сети с. Тербяс;
29) Газораспределительные сети с. Кюбяинде;
30) Газораспределительные сети с. Бясь-Кюель;
31) Газораспределительные сети с. Кюерелях;
32) Газораспределительные сети с. Кобяй;
33) Газораспределительные сети с. Аргас;
34) Газораспределительные сети с. Тыайа;
35) Газораспределительные сети с.Чагда;
36) Газораспределительные сети с. Арыктаах;
37) Газораспределительные сети с.Люксюгун;
38) Газораспределительные сети г. Ленск.</v>
      </c>
      <c r="C12" s="134" t="str">
        <f>январь!C12</f>
        <v>1) Выход из ГРС1, ГРС2 г.Якутска, и Пригороды;
2) АГРС с. Верхневилюйск, АГРС с. Хомустах, АГРС с. с.Тамалакан, АГРС с. Кюль, АГРС с. Верхневилюйск;
3) АГРС "Майя";
4) АГРС "Павловск","Хаптагай","Табага","Н-Бестях","Тюнгюлю";
5) АГРС с. Мукучи, ГРС с. Мастах, АГРС с. Арылах;
6) АГРС с. Намцы;
7) АГРС с. Бетюнцы;
8) АГРС с.Столбы;
9) АГРС с.Ситте;
10) АГРС с.Салбанцы;
11) АГРС с.Тастах;
12) АГРС "Хатассы";
13) АГРС "Покровск";
14) АГРС с.Октемцы;
15) АГРС с.Улахан-Ан;
16) АГРС с.Булгунняхтах;
17) АГРС Вилюйск;
18)АГРС Кысыл-Сыр;
19) АГРС Чинеке;
20) АГРС Екюндю;
21) АГРС Екюндю;
22) АГРС Тасагар;
23) АГРС Хампа;
24) АГРС Тымпы;
25) АГРС Чай;
26) АГРС Сыдыбыл;
27) АГРС Усун;
28) АГРС Тербяс;
29) АГРС Кюбяинде;
30) АГРС с.Бясь-Кюель;
31) АГРС с.Кюерелях;
32) АГРС с.Кобяй;
33) АГРС Берге;
34) АГРС с.Тыайа;
35) АГРС с.Чагда;
36) АГРС с.Арыктаах;
37) АГРС с.Люксюгун;
38) АГРС г. Ленск.</v>
      </c>
      <c r="D12" s="134" t="str">
        <f>январь!D12</f>
        <v>1) г.Якутск и пригород: с. Марха,  с.Маган,  с.Жатай,  с.Кангалассы,  с.Капитоновка,  с.Тулагино, с.Сырдах, с.Кильдямцы;
2) с. Верхневилюйск, с. Хомустах,  с. Оросу, с.Тамалакан, с. Кюль,  с. Харыялах;
3) с. Майя, с. Петровка, с. Чуйя;
4) с.Табага, с.Павловск, с.Хаптагай, п.Н-Бестях,  с.Тюнгюлю, с.Тумул;
5) с. Мукучи, с. Мастах, с. Багадя, с. Арылах;
6) с. Намцы, с. Хамагатта, с. Партизан, с. Кысыл-Сыр, с. Аппаны, с. Графский Берег, с. Едейцы, с. Искра, с. Красная деревня, с. Никольцы;
7) Бетюнцы,с. Модутцы;
8) с.Столбы, с. Маймага, с. Булуус;
9) с.Ситте;
10) с. Салбанцы;
11) с. Тастах;
12) с. Хатассы, с. Владимировка, с. Ст.Табага, Высшая школа музыки;
13) г. Покровск,  п. Мохсоголлох,  п. В.Бестях,  с. Немюгюнцы;
14) с. Октемцы, с. Техтюр, с. Улах-Ан;
15) с.Улахан-Ан;
16) с. Булгунняхтах;
17) г. Вилюйск;
18) п. Кысыл-Сыр;
19) с. Сосновка, с. Чинеке;
20) с. Екюндю;
21) с. Бетюнг;
22) с. Тасагар;
23) с. Хампа;
24) с. Тымпы;
25) с. Чай;
26) с. Сыдыбыл; с. Кеданда;
27) с. Усун;
28) с. Тербяс;
29) с. Кюбяинде;
30) с. Бясь-Кюель;
31) с. Кюерелях;
32) с. Кобяй;
33) с. Аргас;
34) с. Тыайа;
35) с .Чагда;
36) с Арыктаах;
37) с Люксюгун;
38) г.Ленск</v>
      </c>
      <c r="E12" s="78" t="s">
        <v>21</v>
      </c>
      <c r="F12" s="30" t="str">
        <f>'[1]июнь'!$F$12</f>
        <v>987 шт</v>
      </c>
      <c r="G12" s="21">
        <f>SUM(I12:J12)</f>
        <v>433043</v>
      </c>
      <c r="H12" s="21" t="s">
        <v>263</v>
      </c>
      <c r="I12" s="70"/>
      <c r="J12" s="70">
        <v>433043</v>
      </c>
    </row>
    <row r="13" spans="1:10" ht="134.25" customHeight="1">
      <c r="A13" s="13" t="s">
        <v>28</v>
      </c>
      <c r="B13" s="137"/>
      <c r="C13" s="137"/>
      <c r="D13" s="137"/>
      <c r="E13" s="78" t="s">
        <v>23</v>
      </c>
      <c r="F13" s="30">
        <v>0</v>
      </c>
      <c r="G13" s="21">
        <f aca="true" t="shared" si="0" ref="G13:G19">SUM(I13:J13)</f>
        <v>0</v>
      </c>
      <c r="H13" s="21">
        <v>0</v>
      </c>
      <c r="I13" s="70"/>
      <c r="J13" s="70"/>
    </row>
    <row r="14" spans="1:10" ht="134.25" customHeight="1">
      <c r="A14" s="13" t="s">
        <v>29</v>
      </c>
      <c r="B14" s="137"/>
      <c r="C14" s="137"/>
      <c r="D14" s="137"/>
      <c r="E14" s="78" t="s">
        <v>24</v>
      </c>
      <c r="F14" s="30" t="s">
        <v>358</v>
      </c>
      <c r="G14" s="21">
        <f t="shared" si="0"/>
        <v>1011813</v>
      </c>
      <c r="H14" s="30" t="s">
        <v>354</v>
      </c>
      <c r="I14" s="70"/>
      <c r="J14" s="70">
        <v>1011813</v>
      </c>
    </row>
    <row r="15" spans="1:10" ht="134.25" customHeight="1">
      <c r="A15" s="13" t="s">
        <v>30</v>
      </c>
      <c r="B15" s="137"/>
      <c r="C15" s="137"/>
      <c r="D15" s="137"/>
      <c r="E15" s="78" t="s">
        <v>22</v>
      </c>
      <c r="F15" s="30" t="str">
        <f>'[1]июнь'!$F$15</f>
        <v>3 373 шт</v>
      </c>
      <c r="G15" s="21">
        <f t="shared" si="0"/>
        <v>114496</v>
      </c>
      <c r="H15" s="21" t="s">
        <v>263</v>
      </c>
      <c r="I15" s="70"/>
      <c r="J15" s="70">
        <v>114496</v>
      </c>
    </row>
    <row r="16" spans="1:10" ht="134.25" customHeight="1">
      <c r="A16" s="13" t="s">
        <v>31</v>
      </c>
      <c r="B16" s="137"/>
      <c r="C16" s="137"/>
      <c r="D16" s="137"/>
      <c r="E16" s="78" t="s">
        <v>20</v>
      </c>
      <c r="F16" s="30" t="str">
        <f>'[1]июнь'!$F$16</f>
        <v>82 шт</v>
      </c>
      <c r="G16" s="21">
        <f t="shared" si="0"/>
        <v>98090</v>
      </c>
      <c r="H16" s="21" t="s">
        <v>263</v>
      </c>
      <c r="I16" s="70"/>
      <c r="J16" s="70">
        <v>98090</v>
      </c>
    </row>
    <row r="17" spans="1:10" ht="134.25" customHeight="1">
      <c r="A17" s="13" t="s">
        <v>32</v>
      </c>
      <c r="B17" s="137"/>
      <c r="C17" s="137"/>
      <c r="D17" s="137"/>
      <c r="E17" s="78" t="s">
        <v>19</v>
      </c>
      <c r="F17" s="30" t="s">
        <v>344</v>
      </c>
      <c r="G17" s="21">
        <f t="shared" si="0"/>
        <v>9263385.6</v>
      </c>
      <c r="H17" s="21" t="s">
        <v>11</v>
      </c>
      <c r="I17" s="70">
        <f>сводка!H91+сводка!H92</f>
        <v>9263385.6</v>
      </c>
      <c r="J17" s="70"/>
    </row>
    <row r="18" spans="1:10" ht="134.25" customHeight="1">
      <c r="A18" s="13" t="s">
        <v>34</v>
      </c>
      <c r="B18" s="137"/>
      <c r="C18" s="137"/>
      <c r="D18" s="137"/>
      <c r="E18" s="78" t="s">
        <v>33</v>
      </c>
      <c r="F18" s="30" t="s">
        <v>359</v>
      </c>
      <c r="G18" s="21">
        <f t="shared" si="0"/>
        <v>6724692.740999998</v>
      </c>
      <c r="H18" s="21" t="s">
        <v>352</v>
      </c>
      <c r="I18" s="70">
        <f>сводка!H80</f>
        <v>6708252.740999998</v>
      </c>
      <c r="J18" s="70">
        <v>16440</v>
      </c>
    </row>
    <row r="19" spans="1:10" ht="127.5" customHeight="1">
      <c r="A19" s="13" t="s">
        <v>36</v>
      </c>
      <c r="B19" s="138"/>
      <c r="C19" s="138"/>
      <c r="D19" s="138"/>
      <c r="E19" s="78" t="s">
        <v>35</v>
      </c>
      <c r="F19" s="30">
        <v>0</v>
      </c>
      <c r="G19" s="21">
        <f t="shared" si="0"/>
        <v>0</v>
      </c>
      <c r="H19" s="21">
        <v>0</v>
      </c>
      <c r="I19" s="70"/>
      <c r="J19" s="70"/>
    </row>
    <row r="20" spans="1:10" ht="12.75">
      <c r="A20" s="4"/>
      <c r="B20" s="5"/>
      <c r="C20" s="5"/>
      <c r="D20" s="5"/>
      <c r="E20" s="2"/>
      <c r="F20" s="4"/>
      <c r="G20" s="23">
        <f>SUM(G12:G19)</f>
        <v>17645520.341</v>
      </c>
      <c r="H20" s="2"/>
      <c r="I20" s="70">
        <f>SUM(I12:I19)</f>
        <v>15971638.340999998</v>
      </c>
      <c r="J20" s="70">
        <f>SUM(J12:J19)</f>
        <v>1673882</v>
      </c>
    </row>
  </sheetData>
  <sheetProtection/>
  <mergeCells count="6">
    <mergeCell ref="A6:H6"/>
    <mergeCell ref="A7:H7"/>
    <mergeCell ref="A8:H8"/>
    <mergeCell ref="B12:B19"/>
    <mergeCell ref="C12:C19"/>
    <mergeCell ref="D12:D19"/>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23"/>
  <sheetViews>
    <sheetView zoomScalePageLayoutView="0" workbookViewId="0" topLeftCell="A1">
      <selection activeCell="A8" sqref="A8:H8"/>
    </sheetView>
  </sheetViews>
  <sheetFormatPr defaultColWidth="9.00390625" defaultRowHeight="12.75"/>
  <cols>
    <col min="1" max="1" width="8.25390625" style="0" customWidth="1"/>
    <col min="2" max="2" width="55.375" style="0" customWidth="1"/>
    <col min="3" max="4" width="35.25390625" style="0" customWidth="1"/>
    <col min="5" max="5" width="31.00390625" style="0" customWidth="1"/>
    <col min="6" max="7" width="21.625" style="0" customWidth="1"/>
    <col min="8" max="8" width="21.625" style="113" customWidth="1"/>
    <col min="9" max="9" width="23.125" style="0" customWidth="1"/>
    <col min="10" max="10" width="24.75390625" style="0" customWidth="1"/>
  </cols>
  <sheetData>
    <row r="1" spans="1:8" ht="12.75">
      <c r="A1" s="4"/>
      <c r="B1" s="5"/>
      <c r="C1" s="5"/>
      <c r="D1" s="5"/>
      <c r="E1" s="2"/>
      <c r="F1" s="4"/>
      <c r="G1" s="6"/>
      <c r="H1" s="112" t="s">
        <v>3</v>
      </c>
    </row>
    <row r="2" spans="1:8" ht="12.75">
      <c r="A2" s="4"/>
      <c r="B2" s="5"/>
      <c r="C2" s="5"/>
      <c r="D2" s="5"/>
      <c r="E2" s="2"/>
      <c r="F2" s="4"/>
      <c r="G2" s="6"/>
      <c r="H2" s="112" t="s">
        <v>1</v>
      </c>
    </row>
    <row r="3" spans="1:8" ht="12.75">
      <c r="A3" s="4"/>
      <c r="B3" s="5"/>
      <c r="C3" s="5"/>
      <c r="D3" s="5"/>
      <c r="E3" s="2"/>
      <c r="F3" s="4"/>
      <c r="G3" s="6"/>
      <c r="H3" s="112" t="s">
        <v>2</v>
      </c>
    </row>
    <row r="4" spans="1:8" ht="12.75">
      <c r="A4" s="4"/>
      <c r="B4" s="5"/>
      <c r="C4" s="5"/>
      <c r="D4" s="5"/>
      <c r="E4" s="2"/>
      <c r="F4" s="4"/>
      <c r="G4" s="6"/>
      <c r="H4" s="109"/>
    </row>
    <row r="5" spans="1:8" ht="12.75">
      <c r="A5" s="4"/>
      <c r="B5" s="5"/>
      <c r="C5" s="5"/>
      <c r="D5" s="5"/>
      <c r="E5" s="2"/>
      <c r="F5" s="4"/>
      <c r="G5" s="6"/>
      <c r="H5" s="109"/>
    </row>
    <row r="6" spans="1:8" ht="15.75">
      <c r="A6" s="133" t="s">
        <v>4</v>
      </c>
      <c r="B6" s="133"/>
      <c r="C6" s="133"/>
      <c r="D6" s="133"/>
      <c r="E6" s="133"/>
      <c r="F6" s="133"/>
      <c r="G6" s="133"/>
      <c r="H6" s="133"/>
    </row>
    <row r="7" spans="1:8" ht="15.75">
      <c r="A7" s="133" t="s">
        <v>582</v>
      </c>
      <c r="B7" s="133"/>
      <c r="C7" s="133"/>
      <c r="D7" s="133"/>
      <c r="E7" s="133"/>
      <c r="F7" s="133"/>
      <c r="G7" s="133"/>
      <c r="H7" s="133"/>
    </row>
    <row r="8" spans="1:8" ht="15.75">
      <c r="A8" s="133"/>
      <c r="B8" s="133"/>
      <c r="C8" s="133"/>
      <c r="D8" s="133"/>
      <c r="E8" s="133"/>
      <c r="F8" s="133"/>
      <c r="G8" s="133"/>
      <c r="H8" s="133"/>
    </row>
    <row r="9" spans="1:8" ht="12.75">
      <c r="A9" s="4"/>
      <c r="B9" s="5"/>
      <c r="C9" s="5"/>
      <c r="D9" s="5"/>
      <c r="E9" s="2"/>
      <c r="F9" s="4"/>
      <c r="G9" s="6"/>
      <c r="H9" s="109"/>
    </row>
    <row r="10" spans="1:8" s="25" customFormat="1" ht="127.5">
      <c r="A10" s="24" t="s">
        <v>0</v>
      </c>
      <c r="B10" s="24" t="s">
        <v>7</v>
      </c>
      <c r="C10" s="24" t="s">
        <v>25</v>
      </c>
      <c r="D10" s="24" t="s">
        <v>26</v>
      </c>
      <c r="E10" s="24" t="s">
        <v>14</v>
      </c>
      <c r="F10" s="24" t="s">
        <v>13</v>
      </c>
      <c r="G10" s="22" t="s">
        <v>27</v>
      </c>
      <c r="H10" s="104" t="s">
        <v>9</v>
      </c>
    </row>
    <row r="11" spans="1:8" ht="12.75">
      <c r="A11" s="11">
        <v>1</v>
      </c>
      <c r="B11" s="11">
        <v>2</v>
      </c>
      <c r="C11" s="11">
        <v>3</v>
      </c>
      <c r="D11" s="11">
        <v>4</v>
      </c>
      <c r="E11" s="8">
        <v>5</v>
      </c>
      <c r="F11" s="11">
        <v>6</v>
      </c>
      <c r="G11" s="11">
        <v>7</v>
      </c>
      <c r="H11" s="11">
        <v>8</v>
      </c>
    </row>
    <row r="12" spans="1:8" ht="117" customHeight="1">
      <c r="A12" s="13" t="s">
        <v>12</v>
      </c>
      <c r="B12" s="134" t="str">
        <f>январь!B12</f>
        <v>1) Газораспределительные сети г.Якутска и пригородов: Газораспределительные сети с. Марха, Газораспределительные сети с.Маган, Газораспределительные сети с.Жатай, Газораспределительные сети с.Кангалассы, Газораспределительные сети с.Капитоновка, Газораспределительные сети с.Тулагино, с.Сырдах, Газораспределительные сети с.Кильдямцы.
2) Газораспределительные сети с. Верхневилюйск, Газораспределительные сети с. Хомустах, Газораспределительные сети с. Оросу, Газораспределительные сети с. с.Тамалакан, Газораспределительные сети с. Кюль, Газораспределительные сети с. Харыялах;
3) Газораспределительные сети с. Майя, Газораспределительные сети с. Петровка, Газораспределительные сети  с. Чуйя;
4) Газораспределительные сети  с. Табага, Газораспределительные сети  с. Павловск, Газораспределительные сети  с. Хаптагай, Газораспределительные сети  п. Н-Бестях, Газораспределительные сети  с. Тюнгюлю, Газораспределительные сети  с. Тумул; 
5) Газораспределительные сети с. Мукучи, Газораспределительные сети с. Мастах, Газораспределительные сети с. Багадя, Газораспределительные сети с. Арылах;
6) Газораспределительные сети с. Намцы, Газораспределительные сети с. Хамагатта, Газораспределительные сети с. Партизан, Газораспределительные сети с. Кысыл-Сыр, Газораспределительные сети с. Аппаны, Газораспределительные сети с. Графский Берег, Газораспределительные сети с. Едейцы, Газораспределительные сети с. Искра, Газораспределительные сети с. Красная деревня, Газораспределительные сети с. Никольцы; 
7) Газораспределительные сети с. Бетюнцы, Газораспределительные сети с. Модутцы;
8) Газораспределительные сети с. Столбы, Газораспределительные сети с. Маймага, Газораспределительные сети с. Булуус;
9) Газораспределительные сети с. Ситте;
10) Газораспределительные сети с. Салбанцы;
11) Газораспределительные сети с. Тастах;
12) Газораспределительные сети с. Хатассы, Газораспределительные сети с. Владимировка, Газораспределительные сети с. Ст.Табага, Газораспределительные сети район ВШМ;
13) Газораспределительные сети г. Покровск, Газораспределительные сети п. Мохсоголлох, Газораспределительные сети п. В.Бестях, Газораспределительные сети с. Немюгюнцы;
14) Газораспределительные сети с. Октемцы, Газораспределительные сети с. Техтюр, Газораспределительные сети  с. Улах-Ан;
15) Газораспределительные сети с.Улахан-Ан;
16) Газораспределительные сети с. Булгунняхтах;
17) Газораспределительные сети  г. Вилюйск;
18) Газораспределительные сети п. Кысыл-Сыр;
19) Газораспределительные сети с. Сосновка,  Газораспределительные сети с. Чинеке;
20) Газораспределительные сети с. Екюндю;
21) Газораспределительные сети с. Бетюнг;
22) Газораспределительные сети с. Тасагар;
23) Газораспределительные сети с. Хампа;
24) Газораспределительные сети с. Тымпы; 
25) Газораспределительные сети с. Чай;
26) Газораспределительные сети с. Сыдыбыл; Газораспределительные сети с. Кеданда;
27) Газораспределительные сети с. Усун;
28) Газораспределительные сети с. Тербяс;
29) Газораспределительные сети с. Кюбяинде;
30) Газораспределительные сети с. Бясь-Кюель;
31) Газораспределительные сети с. Кюерелях;
32) Газораспределительные сети с. Кобяй;
33) Газораспределительные сети с. Аргас;
34) Газораспределительные сети с. Тыайа;
35) Газораспределительные сети с.Чагда;
36) Газораспределительные сети с. Арыктаах;
37) Газораспределительные сети с.Люксюгун;
38) Газораспределительные сети г. Ленск.</v>
      </c>
      <c r="C12" s="134" t="str">
        <f>январь!C12</f>
        <v>1) Выход из ГРС1, ГРС2 г.Якутска, и Пригороды;
2) АГРС с. Верхневилюйск, АГРС с. Хомустах, АГРС с. с.Тамалакан, АГРС с. Кюль, АГРС с. Верхневилюйск;
3) АГРС "Майя";
4) АГРС "Павловск","Хаптагай","Табага","Н-Бестях","Тюнгюлю";
5) АГРС с. Мукучи, ГРС с. Мастах, АГРС с. Арылах;
6) АГРС с. Намцы;
7) АГРС с. Бетюнцы;
8) АГРС с.Столбы;
9) АГРС с.Ситте;
10) АГРС с.Салбанцы;
11) АГРС с.Тастах;
12) АГРС "Хатассы";
13) АГРС "Покровск";
14) АГРС с.Октемцы;
15) АГРС с.Улахан-Ан;
16) АГРС с.Булгунняхтах;
17) АГРС Вилюйск;
18)АГРС Кысыл-Сыр;
19) АГРС Чинеке;
20) АГРС Екюндю;
21) АГРС Екюндю;
22) АГРС Тасагар;
23) АГРС Хампа;
24) АГРС Тымпы;
25) АГРС Чай;
26) АГРС Сыдыбыл;
27) АГРС Усун;
28) АГРС Тербяс;
29) АГРС Кюбяинде;
30) АГРС с.Бясь-Кюель;
31) АГРС с.Кюерелях;
32) АГРС с.Кобяй;
33) АГРС Берге;
34) АГРС с.Тыайа;
35) АГРС с.Чагда;
36) АГРС с.Арыктаах;
37) АГРС с.Люксюгун;
38) АГРС г. Ленск.</v>
      </c>
      <c r="D12" s="134" t="str">
        <f>январь!D12</f>
        <v>1) г.Якутск и пригород: с. Марха,  с.Маган,  с.Жатай,  с.Кангалассы,  с.Капитоновка,  с.Тулагино, с.Сырдах, с.Кильдямцы;
2) с. Верхневилюйск, с. Хомустах,  с. Оросу, с.Тамалакан, с. Кюль,  с. Харыялах;
3) с. Майя, с. Петровка, с. Чуйя;
4) с.Табага, с.Павловск, с.Хаптагай, п.Н-Бестях,  с.Тюнгюлю, с.Тумул;
5) с. Мукучи, с. Мастах, с. Багадя, с. Арылах;
6) с. Намцы, с. Хамагатта, с. Партизан, с. Кысыл-Сыр, с. Аппаны, с. Графский Берег, с. Едейцы, с. Искра, с. Красная деревня, с. Никольцы;
7) Бетюнцы,с. Модутцы;
8) с.Столбы, с. Маймага, с. Булуус;
9) с.Ситте;
10) с. Салбанцы;
11) с. Тастах;
12) с. Хатассы, с. Владимировка, с. Ст.Табага, Высшая школа музыки;
13) г. Покровск,  п. Мохсоголлох,  п. В.Бестях,  с. Немюгюнцы;
14) с. Октемцы, с. Техтюр, с. Улах-Ан;
15) с.Улахан-Ан;
16) с. Булгунняхтах;
17) г. Вилюйск;
18) п. Кысыл-Сыр;
19) с. Сосновка, с. Чинеке;
20) с. Екюндю;
21) с. Бетюнг;
22) с. Тасагар;
23) с. Хампа;
24) с. Тымпы;
25) с. Чай;
26) с. Сыдыбыл; с. Кеданда;
27) с. Усун;
28) с. Тербяс;
29) с. Кюбяинде;
30) с. Бясь-Кюель;
31) с. Кюерелях;
32) с. Кобяй;
33) с. Аргас;
34) с. Тыайа;
35) с .Чагда;
36) с Арыктаах;
37) с Люксюгун;
38) г.Ленск</v>
      </c>
      <c r="E12" s="78" t="s">
        <v>21</v>
      </c>
      <c r="F12" s="30" t="s">
        <v>364</v>
      </c>
      <c r="G12" s="21">
        <f>апрель!G12+май!G12+июнь!G12</f>
        <v>6700014.5</v>
      </c>
      <c r="H12" s="104" t="s">
        <v>352</v>
      </c>
    </row>
    <row r="13" spans="1:8" ht="117" customHeight="1">
      <c r="A13" s="13" t="s">
        <v>28</v>
      </c>
      <c r="B13" s="137"/>
      <c r="C13" s="137"/>
      <c r="D13" s="137"/>
      <c r="E13" s="78" t="s">
        <v>23</v>
      </c>
      <c r="F13" s="30" t="s">
        <v>335</v>
      </c>
      <c r="G13" s="21">
        <f>апрель!G13+май!G13+июнь!G13</f>
        <v>1065250.01</v>
      </c>
      <c r="H13" s="104" t="s">
        <v>18</v>
      </c>
    </row>
    <row r="14" spans="1:8" ht="117" customHeight="1">
      <c r="A14" s="13" t="s">
        <v>29</v>
      </c>
      <c r="B14" s="137"/>
      <c r="C14" s="137"/>
      <c r="D14" s="137"/>
      <c r="E14" s="78" t="s">
        <v>24</v>
      </c>
      <c r="F14" s="30" t="s">
        <v>360</v>
      </c>
      <c r="G14" s="21">
        <f>апрель!G14+май!G14+июнь!G14</f>
        <v>4155708</v>
      </c>
      <c r="H14" s="104" t="s">
        <v>347</v>
      </c>
    </row>
    <row r="15" spans="1:8" ht="117" customHeight="1">
      <c r="A15" s="13" t="s">
        <v>30</v>
      </c>
      <c r="B15" s="137"/>
      <c r="C15" s="137"/>
      <c r="D15" s="137"/>
      <c r="E15" s="78" t="s">
        <v>22</v>
      </c>
      <c r="F15" s="30" t="s">
        <v>361</v>
      </c>
      <c r="G15" s="21">
        <f>апрель!G15+май!G15+июнь!G15</f>
        <v>2808590</v>
      </c>
      <c r="H15" s="104" t="s">
        <v>347</v>
      </c>
    </row>
    <row r="16" spans="1:8" ht="117" customHeight="1">
      <c r="A16" s="13" t="s">
        <v>31</v>
      </c>
      <c r="B16" s="137"/>
      <c r="C16" s="137"/>
      <c r="D16" s="137"/>
      <c r="E16" s="78" t="s">
        <v>20</v>
      </c>
      <c r="F16" s="30" t="s">
        <v>362</v>
      </c>
      <c r="G16" s="21">
        <f>апрель!G16+май!G16+июнь!G16</f>
        <v>855887</v>
      </c>
      <c r="H16" s="104" t="s">
        <v>354</v>
      </c>
    </row>
    <row r="17" spans="1:8" ht="117" customHeight="1">
      <c r="A17" s="13" t="s">
        <v>32</v>
      </c>
      <c r="B17" s="137"/>
      <c r="C17" s="137"/>
      <c r="D17" s="137"/>
      <c r="E17" s="78" t="s">
        <v>19</v>
      </c>
      <c r="F17" s="30" t="s">
        <v>344</v>
      </c>
      <c r="G17" s="21">
        <f>апрель!G17+май!G17+июнь!G17</f>
        <v>9263385.6</v>
      </c>
      <c r="H17" s="104" t="s">
        <v>11</v>
      </c>
    </row>
    <row r="18" spans="1:8" ht="117" customHeight="1">
      <c r="A18" s="13" t="s">
        <v>34</v>
      </c>
      <c r="B18" s="137"/>
      <c r="C18" s="137"/>
      <c r="D18" s="137"/>
      <c r="E18" s="78" t="s">
        <v>33</v>
      </c>
      <c r="F18" s="30" t="s">
        <v>363</v>
      </c>
      <c r="G18" s="21">
        <f>апрель!G18+май!G18+июнь!G18</f>
        <v>18727046.040999997</v>
      </c>
      <c r="H18" s="104" t="s">
        <v>350</v>
      </c>
    </row>
    <row r="19" spans="1:8" ht="117" customHeight="1">
      <c r="A19" s="13" t="s">
        <v>36</v>
      </c>
      <c r="B19" s="138"/>
      <c r="C19" s="138"/>
      <c r="D19" s="138"/>
      <c r="E19" s="78" t="s">
        <v>35</v>
      </c>
      <c r="F19" s="30">
        <v>0</v>
      </c>
      <c r="G19" s="21">
        <f>апрель!G19+май!G19+июнь!G19</f>
        <v>0</v>
      </c>
      <c r="H19" s="104">
        <v>0</v>
      </c>
    </row>
    <row r="20" spans="1:8" ht="12.75">
      <c r="A20" s="4"/>
      <c r="B20" s="5"/>
      <c r="C20" s="5"/>
      <c r="D20" s="5"/>
      <c r="E20" s="2"/>
      <c r="F20" s="4"/>
      <c r="G20" s="23">
        <f>SUM(G12:G19)</f>
        <v>43575881.15099999</v>
      </c>
      <c r="H20" s="109"/>
    </row>
    <row r="22" ht="12.75">
      <c r="G22" s="34"/>
    </row>
    <row r="23" ht="12.75">
      <c r="G23" s="26"/>
    </row>
  </sheetData>
  <sheetProtection/>
  <mergeCells count="6">
    <mergeCell ref="A6:H6"/>
    <mergeCell ref="A7:H7"/>
    <mergeCell ref="A8:H8"/>
    <mergeCell ref="B12:B19"/>
    <mergeCell ref="C12:C19"/>
    <mergeCell ref="D12:D19"/>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J20"/>
  <sheetViews>
    <sheetView zoomScale="80" zoomScaleNormal="80" zoomScalePageLayoutView="0" workbookViewId="0" topLeftCell="A1">
      <selection activeCell="A8" sqref="A8:H8"/>
    </sheetView>
  </sheetViews>
  <sheetFormatPr defaultColWidth="9.00390625" defaultRowHeight="12.75" outlineLevelCol="1"/>
  <cols>
    <col min="1" max="1" width="8.25390625" style="0" customWidth="1"/>
    <col min="2" max="2" width="55.125" style="35" customWidth="1"/>
    <col min="3" max="4" width="36.125" style="35" customWidth="1"/>
    <col min="5" max="5" width="31.00390625" style="0" customWidth="1"/>
    <col min="6" max="8" width="21.625" style="33" customWidth="1"/>
    <col min="9" max="10" width="18.625" style="0" hidden="1" customWidth="1" outlineLevel="1"/>
    <col min="11" max="11" width="9.125" style="0" customWidth="1" collapsed="1"/>
  </cols>
  <sheetData>
    <row r="1" spans="1:8" ht="12.75">
      <c r="A1" s="4"/>
      <c r="B1" s="5"/>
      <c r="C1" s="5"/>
      <c r="D1" s="5"/>
      <c r="E1" s="2"/>
      <c r="F1" s="31"/>
      <c r="G1" s="87"/>
      <c r="H1" s="20" t="s">
        <v>3</v>
      </c>
    </row>
    <row r="2" spans="1:8" ht="12.75">
      <c r="A2" s="4"/>
      <c r="B2" s="5"/>
      <c r="C2" s="5"/>
      <c r="D2" s="5"/>
      <c r="E2" s="2"/>
      <c r="F2" s="31"/>
      <c r="G2" s="87"/>
      <c r="H2" s="20" t="s">
        <v>1</v>
      </c>
    </row>
    <row r="3" spans="1:8" ht="12.75">
      <c r="A3" s="4"/>
      <c r="B3" s="5"/>
      <c r="C3" s="5"/>
      <c r="D3" s="5"/>
      <c r="E3" s="2"/>
      <c r="F3" s="31"/>
      <c r="G3" s="87"/>
      <c r="H3" s="20" t="s">
        <v>2</v>
      </c>
    </row>
    <row r="4" spans="1:8" ht="12.75">
      <c r="A4" s="4"/>
      <c r="B4" s="5"/>
      <c r="C4" s="5"/>
      <c r="D4" s="5"/>
      <c r="E4" s="2"/>
      <c r="F4" s="31"/>
      <c r="G4" s="87"/>
      <c r="H4" s="2"/>
    </row>
    <row r="5" spans="1:8" ht="12.75">
      <c r="A5" s="4"/>
      <c r="B5" s="5"/>
      <c r="C5" s="5"/>
      <c r="D5" s="5"/>
      <c r="E5" s="2"/>
      <c r="F5" s="31"/>
      <c r="G5" s="87"/>
      <c r="H5" s="2"/>
    </row>
    <row r="6" spans="1:8" ht="15.75">
      <c r="A6" s="133" t="s">
        <v>4</v>
      </c>
      <c r="B6" s="133"/>
      <c r="C6" s="133"/>
      <c r="D6" s="133"/>
      <c r="E6" s="133"/>
      <c r="F6" s="133"/>
      <c r="G6" s="133"/>
      <c r="H6" s="133"/>
    </row>
    <row r="7" spans="1:8" ht="15.75">
      <c r="A7" s="133" t="s">
        <v>583</v>
      </c>
      <c r="B7" s="133"/>
      <c r="C7" s="133"/>
      <c r="D7" s="133"/>
      <c r="E7" s="133"/>
      <c r="F7" s="133"/>
      <c r="G7" s="133"/>
      <c r="H7" s="133"/>
    </row>
    <row r="8" spans="1:8" ht="15.75">
      <c r="A8" s="133"/>
      <c r="B8" s="133"/>
      <c r="C8" s="133"/>
      <c r="D8" s="133"/>
      <c r="E8" s="133"/>
      <c r="F8" s="133"/>
      <c r="G8" s="133"/>
      <c r="H8" s="133"/>
    </row>
    <row r="9" spans="1:8" ht="12.75">
      <c r="A9" s="4"/>
      <c r="B9" s="5"/>
      <c r="C9" s="5"/>
      <c r="D9" s="5"/>
      <c r="E9" s="2"/>
      <c r="F9" s="31"/>
      <c r="G9" s="87"/>
      <c r="H9" s="2"/>
    </row>
    <row r="10" spans="1:10" s="25" customFormat="1" ht="153.75" customHeight="1">
      <c r="A10" s="24" t="s">
        <v>0</v>
      </c>
      <c r="B10" s="24" t="s">
        <v>7</v>
      </c>
      <c r="C10" s="24" t="s">
        <v>25</v>
      </c>
      <c r="D10" s="24" t="s">
        <v>26</v>
      </c>
      <c r="E10" s="24" t="s">
        <v>14</v>
      </c>
      <c r="F10" s="24" t="s">
        <v>13</v>
      </c>
      <c r="G10" s="22" t="s">
        <v>27</v>
      </c>
      <c r="H10" s="24" t="s">
        <v>9</v>
      </c>
      <c r="I10" s="70" t="s">
        <v>217</v>
      </c>
      <c r="J10" s="70" t="s">
        <v>38</v>
      </c>
    </row>
    <row r="11" spans="1:8" ht="12.75">
      <c r="A11" s="11">
        <v>1</v>
      </c>
      <c r="B11" s="11">
        <v>2</v>
      </c>
      <c r="C11" s="11">
        <v>3</v>
      </c>
      <c r="D11" s="11">
        <v>4</v>
      </c>
      <c r="E11" s="8">
        <v>5</v>
      </c>
      <c r="F11" s="8">
        <v>6</v>
      </c>
      <c r="G11" s="8">
        <v>7</v>
      </c>
      <c r="H11" s="8">
        <v>8</v>
      </c>
    </row>
    <row r="12" spans="1:10" ht="117.75" customHeight="1">
      <c r="A12" s="13" t="s">
        <v>12</v>
      </c>
      <c r="B12" s="134" t="str">
        <f>январь!B12</f>
        <v>1) Газораспределительные сети г.Якутска и пригородов: Газораспределительные сети с. Марха, Газораспределительные сети с.Маган, Газораспределительные сети с.Жатай, Газораспределительные сети с.Кангалассы, Газораспределительные сети с.Капитоновка, Газораспределительные сети с.Тулагино, с.Сырдах, Газораспределительные сети с.Кильдямцы.
2) Газораспределительные сети с. Верхневилюйск, Газораспределительные сети с. Хомустах, Газораспределительные сети с. Оросу, Газораспределительные сети с. с.Тамалакан, Газораспределительные сети с. Кюль, Газораспределительные сети с. Харыялах;
3) Газораспределительные сети с. Майя, Газораспределительные сети с. Петровка, Газораспределительные сети  с. Чуйя;
4) Газораспределительные сети  с. Табага, Газораспределительные сети  с. Павловск, Газораспределительные сети  с. Хаптагай, Газораспределительные сети  п. Н-Бестях, Газораспределительные сети  с. Тюнгюлю, Газораспределительные сети  с. Тумул; 
5) Газораспределительные сети с. Мукучи, Газораспределительные сети с. Мастах, Газораспределительные сети с. Багадя, Газораспределительные сети с. Арылах;
6) Газораспределительные сети с. Намцы, Газораспределительные сети с. Хамагатта, Газораспределительные сети с. Партизан, Газораспределительные сети с. Кысыл-Сыр, Газораспределительные сети с. Аппаны, Газораспределительные сети с. Графский Берег, Газораспределительные сети с. Едейцы, Газораспределительные сети с. Искра, Газораспределительные сети с. Красная деревня, Газораспределительные сети с. Никольцы; 
7) Газораспределительные сети с. Бетюнцы, Газораспределительные сети с. Модутцы;
8) Газораспределительные сети с. Столбы, Газораспределительные сети с. Маймага, Газораспределительные сети с. Булуус;
9) Газораспределительные сети с. Ситте;
10) Газораспределительные сети с. Салбанцы;
11) Газораспределительные сети с. Тастах;
12) Газораспределительные сети с. Хатассы, Газораспределительные сети с. Владимировка, Газораспределительные сети с. Ст.Табага, Газораспределительные сети район ВШМ;
13) Газораспределительные сети г. Покровск, Газораспределительные сети п. Мохсоголлох, Газораспределительные сети п. В.Бестях, Газораспределительные сети с. Немюгюнцы;
14) Газораспределительные сети с. Октемцы, Газораспределительные сети с. Техтюр, Газораспределительные сети  с. Улах-Ан;
15) Газораспределительные сети с.Улахан-Ан;
16) Газораспределительные сети с. Булгунняхтах;
17) Газораспределительные сети  г. Вилюйск;
18) Газораспределительные сети п. Кысыл-Сыр;
19) Газораспределительные сети с. Сосновка,  Газораспределительные сети с. Чинеке;
20) Газораспределительные сети с. Екюндю;
21) Газораспределительные сети с. Бетюнг;
22) Газораспределительные сети с. Тасагар;
23) Газораспределительные сети с. Хампа;
24) Газораспределительные сети с. Тымпы; 
25) Газораспределительные сети с. Чай;
26) Газораспределительные сети с. Сыдыбыл; Газораспределительные сети с. Кеданда;
27) Газораспределительные сети с. Усун;
28) Газораспределительные сети с. Тербяс;
29) Газораспределительные сети с. Кюбяинде;
30) Газораспределительные сети с. Бясь-Кюель;
31) Газораспределительные сети с. Кюерелях;
32) Газораспределительные сети с. Кобяй;
33) Газораспределительные сети с. Аргас;
34) Газораспределительные сети с. Тыайа;
35) Газораспределительные сети с.Чагда;
36) Газораспределительные сети с. Арыктаах;
37) Газораспределительные сети с.Люксюгун;
38) Газораспределительные сети г. Ленск.</v>
      </c>
      <c r="C12" s="134" t="str">
        <f>январь!C12</f>
        <v>1) Выход из ГРС1, ГРС2 г.Якутска, и Пригороды;
2) АГРС с. Верхневилюйск, АГРС с. Хомустах, АГРС с. с.Тамалакан, АГРС с. Кюль, АГРС с. Верхневилюйск;
3) АГРС "Майя";
4) АГРС "Павловск","Хаптагай","Табага","Н-Бестях","Тюнгюлю";
5) АГРС с. Мукучи, ГРС с. Мастах, АГРС с. Арылах;
6) АГРС с. Намцы;
7) АГРС с. Бетюнцы;
8) АГРС с.Столбы;
9) АГРС с.Ситте;
10) АГРС с.Салбанцы;
11) АГРС с.Тастах;
12) АГРС "Хатассы";
13) АГРС "Покровск";
14) АГРС с.Октемцы;
15) АГРС с.Улахан-Ан;
16) АГРС с.Булгунняхтах;
17) АГРС Вилюйск;
18)АГРС Кысыл-Сыр;
19) АГРС Чинеке;
20) АГРС Екюндю;
21) АГРС Екюндю;
22) АГРС Тасагар;
23) АГРС Хампа;
24) АГРС Тымпы;
25) АГРС Чай;
26) АГРС Сыдыбыл;
27) АГРС Усун;
28) АГРС Тербяс;
29) АГРС Кюбяинде;
30) АГРС с.Бясь-Кюель;
31) АГРС с.Кюерелях;
32) АГРС с.Кобяй;
33) АГРС Берге;
34) АГРС с.Тыайа;
35) АГРС с.Чагда;
36) АГРС с.Арыктаах;
37) АГРС с.Люксюгун;
38) АГРС г. Ленск.</v>
      </c>
      <c r="D12" s="134" t="str">
        <f>январь!D12</f>
        <v>1) г.Якутск и пригород: с. Марха,  с.Маган,  с.Жатай,  с.Кангалассы,  с.Капитоновка,  с.Тулагино, с.Сырдах, с.Кильдямцы;
2) с. Верхневилюйск, с. Хомустах,  с. Оросу, с.Тамалакан, с. Кюль,  с. Харыялах;
3) с. Майя, с. Петровка, с. Чуйя;
4) с.Табага, с.Павловск, с.Хаптагай, п.Н-Бестях,  с.Тюнгюлю, с.Тумул;
5) с. Мукучи, с. Мастах, с. Багадя, с. Арылах;
6) с. Намцы, с. Хамагатта, с. Партизан, с. Кысыл-Сыр, с. Аппаны, с. Графский Берег, с. Едейцы, с. Искра, с. Красная деревня, с. Никольцы;
7) Бетюнцы,с. Модутцы;
8) с.Столбы, с. Маймага, с. Булуус;
9) с.Ситте;
10) с. Салбанцы;
11) с. Тастах;
12) с. Хатассы, с. Владимировка, с. Ст.Табага, Высшая школа музыки;
13) г. Покровск,  п. Мохсоголлох,  п. В.Бестях,  с. Немюгюнцы;
14) с. Октемцы, с. Техтюр, с. Улах-Ан;
15) с.Улахан-Ан;
16) с. Булгунняхтах;
17) г. Вилюйск;
18) п. Кысыл-Сыр;
19) с. Сосновка, с. Чинеке;
20) с. Екюндю;
21) с. Бетюнг;
22) с. Тасагар;
23) с. Хампа;
24) с. Тымпы;
25) с. Чай;
26) с. Сыдыбыл; с. Кеданда;
27) с. Усун;
28) с. Тербяс;
29) с. Кюбяинде;
30) с. Бясь-Кюель;
31) с. Кюерелях;
32) с. Кобяй;
33) с. Аргас;
34) с. Тыайа;
35) с .Чагда;
36) с Арыктаах;
37) с Люксюгун;
38) г.Ленск</v>
      </c>
      <c r="E12" s="19" t="s">
        <v>21</v>
      </c>
      <c r="F12" s="30" t="s">
        <v>412</v>
      </c>
      <c r="G12" s="30">
        <f>SUM(I12:J12)</f>
        <v>885936.25</v>
      </c>
      <c r="H12" s="30" t="s">
        <v>219</v>
      </c>
      <c r="I12" s="70"/>
      <c r="J12" s="70">
        <v>885936.25</v>
      </c>
    </row>
    <row r="13" spans="1:10" ht="117.75" customHeight="1">
      <c r="A13" s="13" t="s">
        <v>28</v>
      </c>
      <c r="B13" s="137"/>
      <c r="C13" s="137"/>
      <c r="D13" s="137"/>
      <c r="E13" s="3" t="s">
        <v>23</v>
      </c>
      <c r="F13" s="116" t="s">
        <v>413</v>
      </c>
      <c r="G13" s="30">
        <f aca="true" t="shared" si="0" ref="G13:G19">SUM(I13:J13)</f>
        <v>12982</v>
      </c>
      <c r="H13" s="30" t="s">
        <v>219</v>
      </c>
      <c r="I13" s="70"/>
      <c r="J13" s="70">
        <v>12982</v>
      </c>
    </row>
    <row r="14" spans="1:10" ht="117.75" customHeight="1">
      <c r="A14" s="13" t="s">
        <v>29</v>
      </c>
      <c r="B14" s="137"/>
      <c r="C14" s="137"/>
      <c r="D14" s="137"/>
      <c r="E14" s="19" t="s">
        <v>24</v>
      </c>
      <c r="F14" s="30" t="s">
        <v>194</v>
      </c>
      <c r="G14" s="30">
        <f t="shared" si="0"/>
        <v>4896945.68</v>
      </c>
      <c r="H14" s="30" t="s">
        <v>229</v>
      </c>
      <c r="I14" s="70">
        <f>сводка!H100+сводка!H101</f>
        <v>4581000</v>
      </c>
      <c r="J14" s="70">
        <v>315945.68</v>
      </c>
    </row>
    <row r="15" spans="1:10" ht="117.75" customHeight="1">
      <c r="A15" s="13" t="s">
        <v>30</v>
      </c>
      <c r="B15" s="137"/>
      <c r="C15" s="137"/>
      <c r="D15" s="137"/>
      <c r="E15" s="1" t="s">
        <v>22</v>
      </c>
      <c r="F15" s="30" t="s">
        <v>414</v>
      </c>
      <c r="G15" s="30">
        <f t="shared" si="0"/>
        <v>1449962.32</v>
      </c>
      <c r="H15" s="30" t="s">
        <v>219</v>
      </c>
      <c r="I15" s="70"/>
      <c r="J15" s="70">
        <v>1449962.32</v>
      </c>
    </row>
    <row r="16" spans="1:10" ht="117.75" customHeight="1">
      <c r="A16" s="13" t="s">
        <v>31</v>
      </c>
      <c r="B16" s="137"/>
      <c r="C16" s="137"/>
      <c r="D16" s="137"/>
      <c r="E16" s="1" t="s">
        <v>20</v>
      </c>
      <c r="F16" s="30" t="s">
        <v>415</v>
      </c>
      <c r="G16" s="30">
        <f t="shared" si="0"/>
        <v>123437</v>
      </c>
      <c r="H16" s="30" t="s">
        <v>219</v>
      </c>
      <c r="I16" s="70"/>
      <c r="J16" s="70">
        <v>123437</v>
      </c>
    </row>
    <row r="17" spans="1:10" ht="117.75" customHeight="1">
      <c r="A17" s="13" t="s">
        <v>32</v>
      </c>
      <c r="B17" s="137"/>
      <c r="C17" s="137"/>
      <c r="D17" s="137"/>
      <c r="E17" s="1" t="s">
        <v>19</v>
      </c>
      <c r="F17" s="30">
        <v>0</v>
      </c>
      <c r="G17" s="30">
        <f t="shared" si="0"/>
        <v>0</v>
      </c>
      <c r="H17" s="30">
        <f>сводка!I29</f>
        <v>0</v>
      </c>
      <c r="I17" s="70"/>
      <c r="J17" s="70"/>
    </row>
    <row r="18" spans="1:10" ht="117.75" customHeight="1">
      <c r="A18" s="13" t="s">
        <v>34</v>
      </c>
      <c r="B18" s="137"/>
      <c r="C18" s="137"/>
      <c r="D18" s="137"/>
      <c r="E18" s="19" t="s">
        <v>33</v>
      </c>
      <c r="F18" s="30" t="s">
        <v>416</v>
      </c>
      <c r="G18" s="30">
        <f t="shared" si="0"/>
        <v>961023.4</v>
      </c>
      <c r="H18" s="30" t="s">
        <v>219</v>
      </c>
      <c r="I18" s="70"/>
      <c r="J18" s="70">
        <v>961023.4</v>
      </c>
    </row>
    <row r="19" spans="1:10" ht="117.75" customHeight="1">
      <c r="A19" s="13" t="s">
        <v>36</v>
      </c>
      <c r="B19" s="138"/>
      <c r="C19" s="138"/>
      <c r="D19" s="138"/>
      <c r="E19" s="1" t="s">
        <v>35</v>
      </c>
      <c r="F19" s="30">
        <v>0</v>
      </c>
      <c r="G19" s="30">
        <f t="shared" si="0"/>
        <v>0</v>
      </c>
      <c r="H19" s="30">
        <v>0</v>
      </c>
      <c r="I19" s="70"/>
      <c r="J19" s="70"/>
    </row>
    <row r="20" spans="1:10" ht="12.75">
      <c r="A20" s="4"/>
      <c r="B20" s="5"/>
      <c r="C20" s="5"/>
      <c r="D20" s="5"/>
      <c r="E20" s="2"/>
      <c r="F20" s="31"/>
      <c r="G20" s="117">
        <f>SUM(G12:G19)</f>
        <v>8330286.65</v>
      </c>
      <c r="H20" s="2"/>
      <c r="I20" s="70">
        <f>SUM(I12:I19)</f>
        <v>4581000</v>
      </c>
      <c r="J20" s="70">
        <f>SUM(J12:J19)</f>
        <v>3749286.65</v>
      </c>
    </row>
  </sheetData>
  <sheetProtection/>
  <mergeCells count="6">
    <mergeCell ref="A6:H6"/>
    <mergeCell ref="A7:H7"/>
    <mergeCell ref="A8:H8"/>
    <mergeCell ref="B12:B19"/>
    <mergeCell ref="C12:C19"/>
    <mergeCell ref="D12:D1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Шамаева Ирина Олеговна</cp:lastModifiedBy>
  <cp:lastPrinted>2017-04-25T00:14:36Z</cp:lastPrinted>
  <dcterms:created xsi:type="dcterms:W3CDTF">2012-02-10T12:30:27Z</dcterms:created>
  <dcterms:modified xsi:type="dcterms:W3CDTF">2018-01-23T08:05:57Z</dcterms:modified>
  <cp:category/>
  <cp:version/>
  <cp:contentType/>
  <cp:contentStatus/>
</cp:coreProperties>
</file>