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25" tabRatio="749" firstSheet="1" activeTab="16"/>
  </bookViews>
  <sheets>
    <sheet name="январь" sheetId="1" r:id="rId1"/>
    <sheet name="февраль" sheetId="2" r:id="rId2"/>
    <sheet name="март" sheetId="3" r:id="rId3"/>
    <sheet name="1 квартал" sheetId="4" r:id="rId4"/>
    <sheet name="апрель" sheetId="5" r:id="rId5"/>
    <sheet name="май" sheetId="6" r:id="rId6"/>
    <sheet name="июнь" sheetId="7" r:id="rId7"/>
    <sheet name="2 квартал" sheetId="8" r:id="rId8"/>
    <sheet name="июль" sheetId="9" r:id="rId9"/>
    <sheet name="август" sheetId="10" r:id="rId10"/>
    <sheet name="сентябрь" sheetId="11" r:id="rId11"/>
    <sheet name="3 квартал" sheetId="12" r:id="rId12"/>
    <sheet name="октябрь" sheetId="13" r:id="rId13"/>
    <sheet name="ноябрь" sheetId="14" r:id="rId14"/>
    <sheet name="декабрь" sheetId="15" r:id="rId15"/>
    <sheet name="4 квартал" sheetId="16" r:id="rId16"/>
    <sheet name="за 2018г." sheetId="17" r:id="rId17"/>
    <sheet name="сводка_2" sheetId="18" state="hidden" r:id="rId18"/>
  </sheets>
  <externalReferences>
    <externalReference r:id="rId21"/>
    <externalReference r:id="rId22"/>
    <externalReference r:id="rId23"/>
  </externalReferences>
  <definedNames>
    <definedName name="_xlnm._FilterDatabase" localSheetId="17" hidden="1">'сводка_2'!$A$10:$T$145</definedName>
    <definedName name="_xlnm.Print_Area" localSheetId="3">'1 квартал'!$A$1:$H$19</definedName>
    <definedName name="_xlnm.Print_Area" localSheetId="7">'2 квартал'!$A$1:$H$19</definedName>
    <definedName name="_xlnm.Print_Area" localSheetId="11">'3 квартал'!$A$1:$H$13</definedName>
    <definedName name="_xlnm.Print_Area" localSheetId="15">'4 квартал'!$A$1:$H$13</definedName>
    <definedName name="_xlnm.Print_Area" localSheetId="9">'август'!$A$1:$H$13</definedName>
    <definedName name="_xlnm.Print_Area" localSheetId="4">'апрель'!$A$1:$H$19</definedName>
    <definedName name="_xlnm.Print_Area" localSheetId="14">'декабрь'!$A$1:$H$13</definedName>
    <definedName name="_xlnm.Print_Area" localSheetId="16">'за 2018г.'!$A$1:$H$13</definedName>
    <definedName name="_xlnm.Print_Area" localSheetId="8">'июль'!$A$1:$H$13</definedName>
    <definedName name="_xlnm.Print_Area" localSheetId="6">'июнь'!$A$1:$H$19</definedName>
    <definedName name="_xlnm.Print_Area" localSheetId="5">'май'!$A$1:$H$19</definedName>
    <definedName name="_xlnm.Print_Area" localSheetId="2">'март'!$A$1:$H$20</definedName>
    <definedName name="_xlnm.Print_Area" localSheetId="13">'ноябрь'!$A$1:$H$13</definedName>
    <definedName name="_xlnm.Print_Area" localSheetId="12">'октябрь'!$A$1:$H$13</definedName>
    <definedName name="_xlnm.Print_Area" localSheetId="10">'сентябрь'!$A$1:$H$13</definedName>
    <definedName name="_xlnm.Print_Area" localSheetId="1">'февраль'!$A$1:$H$20</definedName>
    <definedName name="_xlnm.Print_Area" localSheetId="0">'январь'!$A$1:$K$20</definedName>
  </definedNames>
  <calcPr fullCalcOnLoad="1"/>
</workbook>
</file>

<file path=xl/sharedStrings.xml><?xml version="1.0" encoding="utf-8"?>
<sst xmlns="http://schemas.openxmlformats.org/spreadsheetml/2006/main" count="1826" uniqueCount="630">
  <si>
    <t>№ п/п</t>
  </si>
  <si>
    <t>Наименование магистрального газопровода</t>
  </si>
  <si>
    <t>к приказу ФАС России</t>
  </si>
  <si>
    <t>от 23.12.2011 № 893</t>
  </si>
  <si>
    <t>Зона выхода из магистрального газопровода</t>
  </si>
  <si>
    <t>Зона входа в магистральный газопровод</t>
  </si>
  <si>
    <t>Приложение 5</t>
  </si>
  <si>
    <t>Информация о способах приобретения, стоимости и об объемах товаров,</t>
  </si>
  <si>
    <t>Виды (группы) товаров (работ, услуг), необходимых для оказания услуг по транспортировке газа по магистральному газопроводу</t>
  </si>
  <si>
    <t>Объемы приобретаемых товаров (работ, услуг) отдельно по каждому виду (группе) товаров, необходимых для оказания услуг по транспортировке газа по магистральному газопроводу</t>
  </si>
  <si>
    <t>Стоимость приобретаемых товаров (работ, услуг) отдельно по каждому виду (группе) товаров, необходимых для оказания услуг по транспортировке газа по магистральному газопроводу</t>
  </si>
  <si>
    <t>Способы приобретения товаров (работ, услуг) отдельно по каждому виду (группе) товаров, необходимых для оказания услуг по транспортировке газа по магистральному газопроводу</t>
  </si>
  <si>
    <t>1</t>
  </si>
  <si>
    <t>ООО "Газрегионпоставка"</t>
  </si>
  <si>
    <t>прямая закупка</t>
  </si>
  <si>
    <t>конкурс</t>
  </si>
  <si>
    <t>УДТГ</t>
  </si>
  <si>
    <t>ЛПУМГ</t>
  </si>
  <si>
    <t>котировка</t>
  </si>
  <si>
    <t>ООО "НефтеГазовый Элемент"</t>
  </si>
  <si>
    <t>2 шт.</t>
  </si>
  <si>
    <t>Материалы на текущий ремонт, обслуживание и эксплуатацию производственного оборудования и сооружений, кроме строительных материалов и инструментов (в статью также входят запорная арматура, трубы (не строительные), детали и т.п. )</t>
  </si>
  <si>
    <t>Запчасти и материалы для текущего ремонта и обслуживания автотранспортной, специальной и тракторной техники</t>
  </si>
  <si>
    <t>Техника (приобретение)</t>
  </si>
  <si>
    <t>Оборудование</t>
  </si>
  <si>
    <t>Бензин и дизтопливо</t>
  </si>
  <si>
    <t>ООО "Сервис-Ойл"</t>
  </si>
  <si>
    <t>Прочие ГСМ</t>
  </si>
  <si>
    <t>2</t>
  </si>
  <si>
    <t>3</t>
  </si>
  <si>
    <t>4</t>
  </si>
  <si>
    <t>5</t>
  </si>
  <si>
    <t>6</t>
  </si>
  <si>
    <t>Прочие материалы</t>
  </si>
  <si>
    <t>АО "Саханефтегазсбыт"</t>
  </si>
  <si>
    <t>УДиТГ</t>
  </si>
  <si>
    <t>1 ед.</t>
  </si>
  <si>
    <t>-</t>
  </si>
  <si>
    <t>ООО "Металлоцентр Лидер-М"</t>
  </si>
  <si>
    <t>7</t>
  </si>
  <si>
    <t>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t>
  </si>
  <si>
    <t>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t>
  </si>
  <si>
    <t>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t>
  </si>
  <si>
    <t>ООО "НГСК"</t>
  </si>
  <si>
    <t>ООО "Торлион"</t>
  </si>
  <si>
    <t>ООО "СахаУниверсал"</t>
  </si>
  <si>
    <t>ООО "КРАС-КО"</t>
  </si>
  <si>
    <t>поставка ТС на шасси УРАЛ</t>
  </si>
  <si>
    <t>УГРС</t>
  </si>
  <si>
    <t>ЯГПЗ</t>
  </si>
  <si>
    <t>9 шт.</t>
  </si>
  <si>
    <t>январь</t>
  </si>
  <si>
    <t>февраль</t>
  </si>
  <si>
    <t>март</t>
  </si>
  <si>
    <t>головное</t>
  </si>
  <si>
    <t xml:space="preserve"> </t>
  </si>
  <si>
    <t>котировка, прямая закупка</t>
  </si>
  <si>
    <t>котировка, конкурс, прямая закупка</t>
  </si>
  <si>
    <t>2 ед.</t>
  </si>
  <si>
    <t>котировка, конкурс, малая закупка</t>
  </si>
  <si>
    <t>котировка, конкурс, малая закупка, прямая закупка</t>
  </si>
  <si>
    <t>прямая закупка, малая закупка</t>
  </si>
  <si>
    <t>малая закупка, прямая закупка</t>
  </si>
  <si>
    <t>котировка, конкурс, прямая закупка, малая закупка</t>
  </si>
  <si>
    <t>ООО ТД "Актив-Альянс"</t>
  </si>
  <si>
    <t>ООО "Якутмоторсервис"</t>
  </si>
  <si>
    <t>6 шт.</t>
  </si>
  <si>
    <t>1 шт.</t>
  </si>
  <si>
    <t>котировка, прямая закупка, малая закупка</t>
  </si>
  <si>
    <t>конкурс, прямая закупка</t>
  </si>
  <si>
    <t>конкурс, малая закупка, прямая закупка</t>
  </si>
  <si>
    <t>конкурс, прямая закупка, малая закупка</t>
  </si>
  <si>
    <t>3 ед.</t>
  </si>
  <si>
    <t>ООО "Техноавиа-Саха"</t>
  </si>
  <si>
    <t>Поставка нефтепродуктов через ПК для нужд ЛПУМГ</t>
  </si>
  <si>
    <t>Поставка нефтепродуктов через ПК для нужд УГРС</t>
  </si>
  <si>
    <t>Поставка нефтепродуктов через ПК для нужд УДТГ</t>
  </si>
  <si>
    <t>малая закупка</t>
  </si>
  <si>
    <t>шт</t>
  </si>
  <si>
    <t>ООО ТД Ставропльхимстрой</t>
  </si>
  <si>
    <t>ед.</t>
  </si>
  <si>
    <t>ООО "Хит Машинери"</t>
  </si>
  <si>
    <t>ООО "КОЛМИ"</t>
  </si>
  <si>
    <t>шт.</t>
  </si>
  <si>
    <t>л</t>
  </si>
  <si>
    <t>т</t>
  </si>
  <si>
    <t>Поставка нефтепродуктов наливом для нужд УДТГ УГРС</t>
  </si>
  <si>
    <t>Поставка нефтепродуктов наливом для нужд ЛПУМГ</t>
  </si>
  <si>
    <t>конкурс, котировка</t>
  </si>
  <si>
    <t>прямая закупка, малая закупка, котировка</t>
  </si>
  <si>
    <t>необходимых для оказания услуг по транспортировке газа по газораспределительным сетям АО "Сахатранснефтегаз" по состоянию</t>
  </si>
  <si>
    <t>Наименование газораспредели-тельной сети</t>
  </si>
  <si>
    <t>Зона входа в газораспредели-тельную сеть</t>
  </si>
  <si>
    <t>Зона выхода из газораспредели-тельной сети</t>
  </si>
  <si>
    <t>Виды (группы) товаров (работ, услуг), необходимых для оказания услуг по транспортировке газа по газораспределительной сети</t>
  </si>
  <si>
    <t>Объемы приобретаемых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</si>
  <si>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Стоимость приобретаемых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</si>
  <si>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Способы приобретения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</si>
  <si>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месяц</t>
  </si>
  <si>
    <t>Поставка соединительных деталей для нужд подразделений АО "Сахатранснефтегаз" на 2018 год</t>
  </si>
  <si>
    <t>1/18-мтс от 09.01.2018г.</t>
  </si>
  <si>
    <t>ООО "ГлавЭнергоСнаб"</t>
  </si>
  <si>
    <t>шт/компл</t>
  </si>
  <si>
    <t>2/18-мтс от 09.01.2018</t>
  </si>
  <si>
    <t>ООО Якутмоторсервис</t>
  </si>
  <si>
    <t>Поставка АРП-10С</t>
  </si>
  <si>
    <t>3/18-мтс от 15.01.2018г.</t>
  </si>
  <si>
    <t>АО "Инженерный центр газового оборудования"</t>
  </si>
  <si>
    <t>Поставка ПГА для УДиТГ</t>
  </si>
  <si>
    <t>4/18-мтс от 15.01.2018г.</t>
  </si>
  <si>
    <t>ООО "Инвестстрой"</t>
  </si>
  <si>
    <t>Поставка резино-технических изделий для нужд подразделений АО "Сахатранснефтегаз" на 2018 год.</t>
  </si>
  <si>
    <t>5/18-мтс от 18.01.2018г.</t>
  </si>
  <si>
    <t>Поставка гусеничного трактора ДТ-75А с отвалом для подразделений УДиТГ АО «Сахатранснефтегаз» на 2018 г.</t>
  </si>
  <si>
    <t>6/18-мтс от 17.01.2018</t>
  </si>
  <si>
    <t>ООО "ТД КТЗ"</t>
  </si>
  <si>
    <t>Поставка запорной арматуры для нужд подразделений АО "Сахатранснефтегаз" на 2018 год.</t>
  </si>
  <si>
    <t>7/18-мтс от 19.01.2018г.</t>
  </si>
  <si>
    <t>13 шт.</t>
  </si>
  <si>
    <t>Поставка запорной и регулирующей арматуры для нужд подразделений АО "Сахатранснефтегаз".</t>
  </si>
  <si>
    <t>8/18-мтс от 22.01.2018г.</t>
  </si>
  <si>
    <t>ООО "Торговый дом Пензтяжпромарматура"</t>
  </si>
  <si>
    <t>5 шт.</t>
  </si>
  <si>
    <t>Поставка навесного оборудования на экскаваторы Hitachi ZX 170W-3, ZX 210W-3, Эксмаш Е170W, для УГРС АО «Сахатранснефтегаз».</t>
  </si>
  <si>
    <t>9/18-мтс от 22.01.2018</t>
  </si>
  <si>
    <t>ООО "Профессионал"</t>
  </si>
  <si>
    <t>Поставка сепаратора-колаесцера для ГПЗ</t>
  </si>
  <si>
    <t>10/18-мтс от 25.01.18</t>
  </si>
  <si>
    <t>ООО "Бантер Групп"</t>
  </si>
  <si>
    <t>комплект</t>
  </si>
  <si>
    <t>Поставка ТС УАЗ на 2018</t>
  </si>
  <si>
    <t>11/18-мтс-д-1 от 20.02.2018</t>
  </si>
  <si>
    <t>ООО"Колми"</t>
  </si>
  <si>
    <t>поставка запасных частей ЗЗГТ</t>
  </si>
  <si>
    <t>13/18-мтс от 29.01.2018</t>
  </si>
  <si>
    <t>ед</t>
  </si>
  <si>
    <t>Поставка трубной продукции для нужд подразделений АО "Сахатранснефтегаз" на 2018 год</t>
  </si>
  <si>
    <t xml:space="preserve">14/18-мтс от 02.02.2018г. </t>
  </si>
  <si>
    <t>пог.м.</t>
  </si>
  <si>
    <t>Поставка трассопоискового комплекса Сталкер 75-14 для нужд УГРС АО «Сахатранснефтегаз».</t>
  </si>
  <si>
    <t xml:space="preserve">15/18-мтс от 05.02.2018г. </t>
  </si>
  <si>
    <t>ООО «ЭЛЕКТРОНПРИБОР"</t>
  </si>
  <si>
    <t>Поставка преобразователей разделительных   для нужд УГРС АО «Сахатранснефтегаз»</t>
  </si>
  <si>
    <t xml:space="preserve">16/18-мтс от 05.02.2018г. </t>
  </si>
  <si>
    <t>ООО «ЭспаСа»</t>
  </si>
  <si>
    <t>Поставка автоматического редуцирующего пункта АРП-10С-ОД для нужд УДиТГ АО «Сахатранснефтегаз»</t>
  </si>
  <si>
    <t xml:space="preserve">17/18-мтс от 05.02.2018г. </t>
  </si>
  <si>
    <t>Поставка оборудования Деконт   для нужд УГРС АО «Сахатранснефтегаз»</t>
  </si>
  <si>
    <t xml:space="preserve">18/18-мтс от 06.02.2018г. </t>
  </si>
  <si>
    <t>ООО Компания ДЭП"</t>
  </si>
  <si>
    <t>Поставка насосного оборудования для нужд подразделений АО "Сахатранснефтегаз" на 2018 год.</t>
  </si>
  <si>
    <t>19/18-мтс от 08.02.2018</t>
  </si>
  <si>
    <t>ООО ИЦ "Насосное Оборудование"</t>
  </si>
  <si>
    <t>Электротехнические материалы</t>
  </si>
  <si>
    <t>Поставка электротехнической продукции для нужд подразделений АО "Сахатранснефтегаз" на 2018 год.</t>
  </si>
  <si>
    <t>20/18-мтс от 09.02.2018</t>
  </si>
  <si>
    <t>Поставка электротехнического оборудования для нужд подразделений АО "Сахатранснефтегаз" на 2018 год.</t>
  </si>
  <si>
    <t>21/18-мтс от 09.02.2018</t>
  </si>
  <si>
    <t>Поставка клапанов для нужд подразделений АО "Сахатранснефтегаз" на 2018 год.</t>
  </si>
  <si>
    <t>22/18-мтс от 09.02.2018</t>
  </si>
  <si>
    <t>Поставка з/ч Praim Tech (Мульчера)</t>
  </si>
  <si>
    <t>23/18-мтс от 13.02.2018</t>
  </si>
  <si>
    <t>ООО "Нортон-Групп"</t>
  </si>
  <si>
    <t>Поставка гидробура  HYDRA</t>
  </si>
  <si>
    <t>24/18-мтс от 19.02.2018</t>
  </si>
  <si>
    <t xml:space="preserve">сигнализаторы загазованности </t>
  </si>
  <si>
    <t>25/18-мтс от 21.02.2018г.</t>
  </si>
  <si>
    <t>ООО ИТЦ «ПромКомплектИнжиниринг»</t>
  </si>
  <si>
    <t xml:space="preserve">датчики давления Yokogawa </t>
  </si>
  <si>
    <t>26/18-мтс от 21.02.2018г.</t>
  </si>
  <si>
    <t>ООО "ТехноСистемы"</t>
  </si>
  <si>
    <t>измерительные комплексы СГ-ЭК</t>
  </si>
  <si>
    <t>29/18-мтс от 26.02.2019</t>
  </si>
  <si>
    <t>ООО «ЭНЕРГО-Газэлектроника»</t>
  </si>
  <si>
    <t>контейнерные автозаправочные станции объёмом 10 м3 и 20 м3</t>
  </si>
  <si>
    <t>30/18-мтс от 27.02.2019</t>
  </si>
  <si>
    <t xml:space="preserve">ООО «Завод Резервуарных Конструкций СтройТехМаш» </t>
  </si>
  <si>
    <t>Поставка оборудования АСУТП для нужд подразделения ЛПУМГ АО "Сахатранснефтегаз" на 2018 год.</t>
  </si>
  <si>
    <t>33/18-мтс от 28.02.2018</t>
  </si>
  <si>
    <t>ООО "Востокэнергоснаб"</t>
  </si>
  <si>
    <t>Поставка запорной и регулирующей арматуры для нужд подразделений ЛПУМГ и УДиТГ АО "Сахатранснефтегаз" на 2018 год</t>
  </si>
  <si>
    <t>35/18-мтс от 01.03.2018</t>
  </si>
  <si>
    <t>ООО "Светогор"</t>
  </si>
  <si>
    <t>Поставка шаровых кранов для нужд подразделения УГРС АО "Сахатранснефтегаз" на 2018 год</t>
  </si>
  <si>
    <t>36/18-мтс от 02.03.2018г.</t>
  </si>
  <si>
    <t>DOOSAN 300 A</t>
  </si>
  <si>
    <t>37/18-мтс от 05.03.2018</t>
  </si>
  <si>
    <t>поставка снегохода ТРЭКОЛ с прицепом</t>
  </si>
  <si>
    <t>38/18-мтс от 05.03.2018</t>
  </si>
  <si>
    <t>Поставка пожаро-спасательных комплексов Огнеборец</t>
  </si>
  <si>
    <t>39/18-мтс от 05.03.2018</t>
  </si>
  <si>
    <t>ООО"Арника"</t>
  </si>
  <si>
    <t>Поставка Четра б/у</t>
  </si>
  <si>
    <t>40/18-мтс от 05.03.2018</t>
  </si>
  <si>
    <t>ООО "Техкомплект"</t>
  </si>
  <si>
    <t>рабиооборудование Микран</t>
  </si>
  <si>
    <t>42/18-мтс от 06.03.2018</t>
  </si>
  <si>
    <t>ООО "СТ-Связь"</t>
  </si>
  <si>
    <t>Поставка СИЗ</t>
  </si>
  <si>
    <t>41/18-мтс-д-1 от 05.03.2018</t>
  </si>
  <si>
    <t>ООО "Униторг ДВ"</t>
  </si>
  <si>
    <t>Поставак прицепа тяжеловоза 60тн.</t>
  </si>
  <si>
    <t>43/18-мтс от 07.03.2018</t>
  </si>
  <si>
    <t>ПАО  ЧМЗАП " Уралавтоприцеп"</t>
  </si>
  <si>
    <t>Поставка компрессоров Airman</t>
  </si>
  <si>
    <t>45/18-мтс от  13.03.2018</t>
  </si>
  <si>
    <t>Общество с ограниченной ответственностью «СтройСервис ДВ»</t>
  </si>
  <si>
    <t>поставка электронного  оборудования  для ЛПУМГ</t>
  </si>
  <si>
    <t>46/18-мтс от 14.03.18</t>
  </si>
  <si>
    <t>Поставка ТС ЛАДА</t>
  </si>
  <si>
    <t>48/18-мтс от 16.03.2018</t>
  </si>
  <si>
    <t>Поставка спецобуви</t>
  </si>
  <si>
    <t>49/18-мтс от 19.03.2018 г.</t>
  </si>
  <si>
    <t xml:space="preserve">Общество с ограниченной ответственностью «Восток-Сервис-Амур» </t>
  </si>
  <si>
    <t>Поставка блок-контейнеров</t>
  </si>
  <si>
    <t>50/18-мтс от 20.03.2018 г.</t>
  </si>
  <si>
    <t>ООО "ВолгаСтройКомплект"</t>
  </si>
  <si>
    <t>Поставка речного песка для нужд УГРС</t>
  </si>
  <si>
    <t>51/18-мтс от 21.03.2018</t>
  </si>
  <si>
    <t>ИП Лаптева А.А.</t>
  </si>
  <si>
    <t>м3</t>
  </si>
  <si>
    <t>Поставка трубоукладчика ТР 20.22.02</t>
  </si>
  <si>
    <t>52/18-мтс от 21.03.2018</t>
  </si>
  <si>
    <t>ООО "БашСтрой"</t>
  </si>
  <si>
    <t>Поставка Doussan 190</t>
  </si>
  <si>
    <t>53/18-мтс от 22.03.2018</t>
  </si>
  <si>
    <t>ЗАО "ТехсервисЯкутия"</t>
  </si>
  <si>
    <t>Поставка спецодежды летней на 2018г.</t>
  </si>
  <si>
    <t>54/18-мтс от 22.03.2018</t>
  </si>
  <si>
    <t>56/18-мтс от 26.03.2018</t>
  </si>
  <si>
    <t>58/18-мтс от 26.03.2018</t>
  </si>
  <si>
    <t>59/18-мтс от 26.03.2018</t>
  </si>
  <si>
    <t>60/18-мтс от 26.03.2018</t>
  </si>
  <si>
    <t>61/18-мтс от 26.03.2018</t>
  </si>
  <si>
    <t>64/18-мтс от 26.03.2018</t>
  </si>
  <si>
    <t>65/18-мтс от 26.03.2018</t>
  </si>
  <si>
    <t>поставка КАМАЗ6522-6011-43 ЕВРО-4</t>
  </si>
  <si>
    <t>68/18-мтс от 27.03.2018</t>
  </si>
  <si>
    <t>ООО РариТЭК Авто Групп</t>
  </si>
  <si>
    <t>поставка транспортных средств группы ГАЗ</t>
  </si>
  <si>
    <t>69/18-мтс от 27.03.2018</t>
  </si>
  <si>
    <t>Поставка геосинтетических материалов</t>
  </si>
  <si>
    <t>71/18-мтс от 29.03.2018</t>
  </si>
  <si>
    <t>ООО "Геостроймаркет"</t>
  </si>
  <si>
    <t>м2</t>
  </si>
  <si>
    <t>необходимых для оказания услуг по транспортировке газа по магистральным газопроводам АО "Сахатранснефтегаз" за январь 2018 года</t>
  </si>
  <si>
    <t>необходимых для оказания услуг по транспортировке газа по магистральным газопроводам АО "Сахатранснефтегаз" за февраль 2018 года</t>
  </si>
  <si>
    <t>необходимых для оказания услуг по транспортировке газа по магистральным газопроводам АО "Сахатранснефтегаз" за март 2018 года</t>
  </si>
  <si>
    <t>необходимых для оказания услуг по транспортировке газа по магистральным газопроводам АО "Сахатранснефтегаз" за 1 квартал 2018 года</t>
  </si>
  <si>
    <t>30,4 тн.</t>
  </si>
  <si>
    <t>2742 шт.</t>
  </si>
  <si>
    <t>122 шт.</t>
  </si>
  <si>
    <t>100 шт.</t>
  </si>
  <si>
    <t>26 шт.</t>
  </si>
  <si>
    <t>18 шт.</t>
  </si>
  <si>
    <t>47500 л.</t>
  </si>
  <si>
    <t>2500 л.</t>
  </si>
  <si>
    <t>11500 л.</t>
  </si>
  <si>
    <t>27,5 тн.</t>
  </si>
  <si>
    <t>5950 кв.м.</t>
  </si>
  <si>
    <t>264 шт.</t>
  </si>
  <si>
    <t>329 шт.</t>
  </si>
  <si>
    <t>177 шт.</t>
  </si>
  <si>
    <t>115 шт.</t>
  </si>
  <si>
    <t>4837 п.м.</t>
  </si>
  <si>
    <t>4807 шт.</t>
  </si>
  <si>
    <t>5464 шт.</t>
  </si>
  <si>
    <t>836 шт.</t>
  </si>
  <si>
    <t>566 шт.</t>
  </si>
  <si>
    <t>214 шт.</t>
  </si>
  <si>
    <t>31 шт., 400 п.м.</t>
  </si>
  <si>
    <t>7 ед.</t>
  </si>
  <si>
    <t>котировка, конкурс</t>
  </si>
  <si>
    <t>4813 шт.</t>
  </si>
  <si>
    <t>котировка, прямая закупка, конкурс</t>
  </si>
  <si>
    <t>3627 шт., 5960 шт., 50 м., 11 кг.</t>
  </si>
  <si>
    <t>конкурс, котировка, прямая закупка, малая закупка</t>
  </si>
  <si>
    <t>конкурс, котировка, малая закупка</t>
  </si>
  <si>
    <t>1000 л</t>
  </si>
  <si>
    <t>1895 л., 626 л., 283,42 куб.м.</t>
  </si>
  <si>
    <t>36 шт.</t>
  </si>
  <si>
    <t>2742 шт., 321 шт., 337 шт.</t>
  </si>
  <si>
    <t>1463 шт., 2995 шт., 150 кв.м.</t>
  </si>
  <si>
    <t>1200 л., 898 л., 263 куб.м.</t>
  </si>
  <si>
    <t>4837 п.м., 140 шт., 420 кв.м., 3 72 тн., 1189 шт., 454 шт., 11 м.</t>
  </si>
  <si>
    <t>236 шт., 203 шт., 53 шт.</t>
  </si>
  <si>
    <t>122 шт., 66 шт. 287 шт., 42 м.</t>
  </si>
  <si>
    <t>389 шт., 4 кг., 540м., 5 уп., 5159 шт., 18 кг, 800 м., 20 куб.м., 0,863 тн.</t>
  </si>
  <si>
    <t>61500 л., 57,9 тн., 2120 л, 335 куб.м.</t>
  </si>
  <si>
    <t>5950 кв.м., 18 шт., 50 шт., 152 шт., 1,42 тн.</t>
  </si>
  <si>
    <t>40 шт., 400 п.м., 41 шт., 119 шт.</t>
  </si>
  <si>
    <t>72 шт., 1122 шт.</t>
  </si>
  <si>
    <t>6866 шт., 175 шт., 100 м., 7959 шт., 2 кг., 1164,7 л., 512 м., 115,05 кв.м.</t>
  </si>
  <si>
    <t>малая закупка, прямая закупка, конкурс</t>
  </si>
  <si>
    <t>котировка, прямая закупка, малая закупка, конкурс</t>
  </si>
  <si>
    <t>1895 л., 626 л., 283,42 куб.м., 1200 л., 898 л., 263 куб.м., 61500 л., 57,9 тн., 2120 л, 335 куб.м.</t>
  </si>
  <si>
    <t>3627 шт., 5960 шт., 50 м., 11 кг.
4837 п.м., 140 шт., 420 кв.м., 3 72 тн., 1189 шт., 454 шт., 11 м.5950 кв.м., 18 шт., 50 шт., 152 шт., 1,42 тн.</t>
  </si>
  <si>
    <t>36 шт., 236 шт., 203 шт., 53 шт., 40 шт., 400 п.м., 41 шт., 119 шт.</t>
  </si>
  <si>
    <t>14ед.</t>
  </si>
  <si>
    <t>2742 шт., 321 шт., 337 шт., 122 шт., 66 шт. 287 шт., 42 м., 72 шт., 1122 шт.</t>
  </si>
  <si>
    <t>1463 шт., 2995 шт., 150 кв.м., 389 шт., 4 кг., 540м., 5 уп., 5159 шт., 18 кг, 800 м., 20 куб.м., 0,863 тн.,6866 шт., 175 шт., 100 м., 7959 шт., 2 кг., 1164,7 л., 512 м., 115,05 кв.м.</t>
  </si>
  <si>
    <t>необходимых для оказания услуг по транспортировке газа по магистральным газопроводам АО "Сахатранснефтегаз" за апрель 2018 года</t>
  </si>
  <si>
    <t>необходимых для оказания услуг по транспортировке газа по магистральным газопроводам АО "Сахатранснефтегаз" за май 2018 года</t>
  </si>
  <si>
    <t>необходимых для оказания услуг по транспортировке газа по магистральным газопроводам АО "Сахатранснефтегаз" за июнь 2018 года</t>
  </si>
  <si>
    <t>необходимых для оказания услуг по транспортировке газа по магистральным газопроводам АО "Сахатранснефтегаз" за 2 квартал 2018 года</t>
  </si>
  <si>
    <t>апрель</t>
  </si>
  <si>
    <t>Поставка сигнализаторов СГОЭС-М11-2 для ЛПУМГ</t>
  </si>
  <si>
    <t>72/18-мтс от 02.04.18</t>
  </si>
  <si>
    <t>ООО "Нефтегазкомплект"</t>
  </si>
  <si>
    <t>Поставка бульдозера SD 16L</t>
  </si>
  <si>
    <t>73/18-мтс от 05.04.2018</t>
  </si>
  <si>
    <t>Поставка трубной продукции Ду720 для выполнения строительно-монтажных работ по объекту: "Якутский ГПЗ. 2 очередь. Резервный узел редуцирования"</t>
  </si>
  <si>
    <t>74/18-мтс от 12.04.2018г.</t>
  </si>
  <si>
    <t>ЗАО "Учур"</t>
  </si>
  <si>
    <t>тн.</t>
  </si>
  <si>
    <t>Поставка теплообменного аппарата для выполнения строительно-монтажных работ по объекту: "Якутский ГПЗ. 2 очередь. Резервный узел редуцирования"</t>
  </si>
  <si>
    <t>75/18-мтс от 13.04.2018г.</t>
  </si>
  <si>
    <t>Поставка изоляционных материалов для выполнения строительно-монтажных работ по объекту: "Якутский ГПЗ. 2 очередь. Резервный узел редуцирования".</t>
  </si>
  <si>
    <t>76/18-мтс от 13.04.2018г.</t>
  </si>
  <si>
    <t>ООО НК "Трансгазремонт"</t>
  </si>
  <si>
    <t>кг/компл</t>
  </si>
  <si>
    <t>10919,01/44</t>
  </si>
  <si>
    <t>Поставка газопоршневых электростанций для нужд подразделений ЛПУМГ и УДиТГ АО "Сахатранснефтегаз".</t>
  </si>
  <si>
    <t>77/18-мтс от 13.04.2018г.</t>
  </si>
  <si>
    <t>Поставка смазочных материалов для ЛПУМГ</t>
  </si>
  <si>
    <t>78/18-мтс от 17.04.2018г.</t>
  </si>
  <si>
    <t>ЗАО "Техсервис-Якутия"</t>
  </si>
  <si>
    <t>л
кг</t>
  </si>
  <si>
    <t>4842
89</t>
  </si>
  <si>
    <t>Поставка смазочных материалов для УГРС</t>
  </si>
  <si>
    <t>79/18-мтс от 17.04.2018г.</t>
  </si>
  <si>
    <t>л
кг
шт</t>
  </si>
  <si>
    <t>4712
2060
215</t>
  </si>
  <si>
    <t xml:space="preserve">Запасные части Baxi </t>
  </si>
  <si>
    <t>81/18-мтс от 23.04.18г.</t>
  </si>
  <si>
    <t>ООО "Компания "Балтгазсервис"</t>
  </si>
  <si>
    <t>Запасные части Viessmann</t>
  </si>
  <si>
    <t>82/18-мтс от 23.04.18г.</t>
  </si>
  <si>
    <t>май</t>
  </si>
  <si>
    <t>Запасные части Rinnai</t>
  </si>
  <si>
    <t>83/18-мтс от 03.05.18г.</t>
  </si>
  <si>
    <t>ООО "Фаренгейт"</t>
  </si>
  <si>
    <t>Поставка газовых котлов и комплектующих «Rinnai»</t>
  </si>
  <si>
    <t>84/18-мтс от 07.05.18 г. допсоглашение №1 от 14.05.18 г.</t>
  </si>
  <si>
    <t>ООО "Балхай Сервис"</t>
  </si>
  <si>
    <t>85/18-мтс от 07.05.18 г.</t>
  </si>
  <si>
    <t>ЗАО "Бастион"</t>
  </si>
  <si>
    <t>Поставка оборудования (емкость и аккумулятор) для выполнения строительно-монтажных работ по объекту: "Якутский ГПЗ. 2 очередь. Резервный узел редуцирования"</t>
  </si>
  <si>
    <t>86/18-мтс от 11.05.2018</t>
  </si>
  <si>
    <t>ООО «Завод Нефтехимического Оборудования»</t>
  </si>
  <si>
    <t>Запасные части Bosch</t>
  </si>
  <si>
    <t>87/18-мтс от 11.05.2018г.</t>
  </si>
  <si>
    <t>Поставка блока фильтров газа для выполнения строительно-монтажных работ по объекту: "Якутский ГПЗ. 2 очередь. Резервный узел редуцирования"</t>
  </si>
  <si>
    <t>88/18-мтс от 15.05.2018</t>
  </si>
  <si>
    <t>ООО "Холдинговая компания "Газовик"</t>
  </si>
  <si>
    <t>Поставка гидромолота ProfBreaker</t>
  </si>
  <si>
    <t>89/18-мтс от 17.05.2018</t>
  </si>
  <si>
    <t>м</t>
  </si>
  <si>
    <t>Поставка трубной продукции для выполнения строительно-монтажных работ по объектам технологического присоединения</t>
  </si>
  <si>
    <t>92/18-мтс от 28.05.2018г.</t>
  </si>
  <si>
    <t>ООО "А ГРУПП"</t>
  </si>
  <si>
    <t>Поставка блок-контейнеров для ЛПУМГ 6 шт</t>
  </si>
  <si>
    <t>93/18-мтс от 30.05.18</t>
  </si>
  <si>
    <t>ООО "ТСС"</t>
  </si>
  <si>
    <t>июнь</t>
  </si>
  <si>
    <t>поставка оборудования для шкафов АСУ</t>
  </si>
  <si>
    <t>95/18-мтс от 07.06.18</t>
  </si>
  <si>
    <t>ООО "ЦИЛ"</t>
  </si>
  <si>
    <t>21 шт.</t>
  </si>
  <si>
    <t>4842 л., 89 кг.</t>
  </si>
  <si>
    <t>4842 л., 89 кг.,  251.50 м3</t>
  </si>
  <si>
    <t>котировка, прямая закупкаа</t>
  </si>
  <si>
    <t xml:space="preserve">587 - шт. </t>
  </si>
  <si>
    <t>77 - шт.</t>
  </si>
  <si>
    <t>метан - 44.01 м3</t>
  </si>
  <si>
    <t>386 - шт.</t>
  </si>
  <si>
    <t xml:space="preserve">2445 - шт. </t>
  </si>
  <si>
    <t>малая закупка:166839,00</t>
  </si>
  <si>
    <t>прямая закупка: 449 247,00 малая закупка: 439687,89</t>
  </si>
  <si>
    <t>малая закупка: 792,18</t>
  </si>
  <si>
    <t>прямая закупка: 358 300,00 малая закупка: 357 820,00</t>
  </si>
  <si>
    <t>малая закупка: 1102639,71</t>
  </si>
  <si>
    <t>44.01 м3</t>
  </si>
  <si>
    <t>АИ92 - 768,11 л.</t>
  </si>
  <si>
    <t>34 шт.</t>
  </si>
  <si>
    <t>185 шт.</t>
  </si>
  <si>
    <t>70,97 м3</t>
  </si>
  <si>
    <t>889,5 шт.</t>
  </si>
  <si>
    <t>2177 л., 7669,6 шт.</t>
  </si>
  <si>
    <t xml:space="preserve">прямая закупка: 37360,08 </t>
  </si>
  <si>
    <t>прямая закупка: 350 718,80 малая закупка: 63 000,00</t>
  </si>
  <si>
    <t>прямая закупка: 390 000 малая закупка: 476 181,26</t>
  </si>
  <si>
    <t>малая закупка: 1277,46</t>
  </si>
  <si>
    <t>малая закупка: 661565,68</t>
  </si>
  <si>
    <t>малая закупка: 1361902,92</t>
  </si>
  <si>
    <t>прямая закупка: 177 740, малая закупка</t>
  </si>
  <si>
    <t>768,11 л.</t>
  </si>
  <si>
    <t>4842 л., 89 кг., 251.50 м3, 44.01 м3, 70,97 м3</t>
  </si>
  <si>
    <t>95 шт., 107 шт., 40 м., 400 кг.</t>
  </si>
  <si>
    <t>23 шт., 397 шт., 47 шт.</t>
  </si>
  <si>
    <t>216 шт., 411 шт., 230 м.</t>
  </si>
  <si>
    <t>105,6 м3, 100 м2, 660 м, 2218 шт., 1055 шт., 94м3., 3 кг., 120 м.</t>
  </si>
  <si>
    <t>587 шт., 12,163 тн., 25 шт., 500 м., 445 кв.м.</t>
  </si>
  <si>
    <t>95 шт., 587 шт., 34 шт., 107 шт., 40 м., 400 кг., 12,163 тн., 25 шт., 500 м., 445 кв.м.</t>
  </si>
  <si>
    <t>7 шт., 77 шт., 23 шт.</t>
  </si>
  <si>
    <t>386 - шт., 391 шт., 1 комп.</t>
  </si>
  <si>
    <t>2445 - шт., 119 шт., 100 кг., 30 м.</t>
  </si>
  <si>
    <t>конкурс, малая закупка</t>
  </si>
  <si>
    <t>36 шт., 185 шт. 86 шт.</t>
  </si>
  <si>
    <t>30 шт., 397 шт., 77 шт., 185 шт., 47 шт., 2 шт., 86 шт.</t>
  </si>
  <si>
    <t>216 шт., 386 - шт., 890 шт., 411 шт., 230 м., 391 шт., 1 комп., 57 шт.</t>
  </si>
  <si>
    <t>890 шт., 57 шт.</t>
  </si>
  <si>
    <t>2177 л., 7669,6 шт., 2540 шт., 6 уп.</t>
  </si>
  <si>
    <t>105,6 м3, 100 м2, 660 м, 2218 шт., 2445 шт., 2177 л., 7669,6 шт., 1055 шт., 94 куб.м., 3 кг., 120 м., 119 шт., 100 кг., 30 м., 2540 шт., 6 уп.</t>
  </si>
  <si>
    <t>96/18-мтс от 06.07.2018</t>
  </si>
  <si>
    <t>98/18-мтс от 06.07.2018, доп. Соглашение № 1 от 15.08.2018</t>
  </si>
  <si>
    <t>99/18-мтс от 06.07.2018</t>
  </si>
  <si>
    <t>100/18-мтс от 06.07.2018</t>
  </si>
  <si>
    <t>101/18-мтс от 06.07.2018</t>
  </si>
  <si>
    <t>104/18-мтс от 06.07.2018</t>
  </si>
  <si>
    <t>105/18-мтс от 06.07.2018</t>
  </si>
  <si>
    <t>ООО "Фирма Сатурн"</t>
  </si>
  <si>
    <t>109/18-мтс от 10.07.2018</t>
  </si>
  <si>
    <t>Поставка архивных стеллажей</t>
  </si>
  <si>
    <t>ООО ТД СМОЛТРА</t>
  </si>
  <si>
    <t>110/18-мтс от 13.07.2018</t>
  </si>
  <si>
    <t>Поставка землеройногонавесного оборудования</t>
  </si>
  <si>
    <t>ООО "Славянка-Текстиль"</t>
  </si>
  <si>
    <t>113/18-мтс от 01.08.2018</t>
  </si>
  <si>
    <t>Поставка зимней спецодежды 2018</t>
  </si>
  <si>
    <t>УДТГ; ЯГПЗ; УГРС</t>
  </si>
  <si>
    <t>2582/90 удтг;1930-угрс; 562-ягпз</t>
  </si>
  <si>
    <t>ООО "НПФ "РАСКО"</t>
  </si>
  <si>
    <t>116/18-мтс от 06.08.2018</t>
  </si>
  <si>
    <t>Поставка измерительных комплексов СГ-ЭК для нужд УГРС АО "Сахатранснефтегаз"</t>
  </si>
  <si>
    <t>124/18-мтс от 22.08.2018г.</t>
  </si>
  <si>
    <t>Поставка запорной арматуры для пополнения аварийного запаса подразделения УДиТГ АО "Сахатранснефтегаз"</t>
  </si>
  <si>
    <t>ПКВ УДиТГ</t>
  </si>
  <si>
    <t>ООО РЦ Автодизель</t>
  </si>
  <si>
    <t>126/18-мтс от 23.08.2018</t>
  </si>
  <si>
    <t>Поставка двигателя ЯМЗ</t>
  </si>
  <si>
    <t>ПДР УДТГ</t>
  </si>
  <si>
    <t>ООО КОЛМИ</t>
  </si>
  <si>
    <t>127/18-мтс от 23.08.2018</t>
  </si>
  <si>
    <t>поставка ТС УАЗ 396295-510</t>
  </si>
  <si>
    <t>ПКВ УДТГ</t>
  </si>
  <si>
    <t>ООО "ИСТ Трейд СМ"</t>
  </si>
  <si>
    <t>128/18-мтс от 27.08.2018</t>
  </si>
  <si>
    <t>Смазочные материалы для УДТГ</t>
  </si>
  <si>
    <t>Усл. Ед.</t>
  </si>
  <si>
    <t>131/18-мтс от 06.09.2018</t>
  </si>
  <si>
    <t>Поставка фронтального погрузчика</t>
  </si>
  <si>
    <t>ООО "ГСИ-Хабаровск"</t>
  </si>
  <si>
    <t>133/18-мтс от 13.09.2018</t>
  </si>
  <si>
    <t>Поставка геодезического оборудования</t>
  </si>
  <si>
    <t>компл.</t>
  </si>
  <si>
    <t>ЗАО "Техсрвис-Якутия"</t>
  </si>
  <si>
    <t>134/18-мтс от 20.09.2018г.</t>
  </si>
  <si>
    <t>Поставка АКНС -10 на базе УРАЛ</t>
  </si>
  <si>
    <t>135/18-мтс от 27.09.2018</t>
  </si>
  <si>
    <t>137/18-мтс от 27.09.2018</t>
  </si>
  <si>
    <t>138/18-мтс от 27.09.2018</t>
  </si>
  <si>
    <t>139/18-мтс от 27.09.2018</t>
  </si>
  <si>
    <t>140/18-мтс от 27.09.2018</t>
  </si>
  <si>
    <t>143/18-мтс от 27.09.2018</t>
  </si>
  <si>
    <t>144/18-мтс от 27.09.2018</t>
  </si>
  <si>
    <t>Поставка нефтепродуктов наливом для нужд ЛПУМГ и ЯГПЗ</t>
  </si>
  <si>
    <t>ООО "Метизцентр -Уфа"</t>
  </si>
  <si>
    <t>147/18-мтс от 27.09.2018</t>
  </si>
  <si>
    <t>Поставка инсинератора для УДТГ</t>
  </si>
  <si>
    <t>лпумг</t>
  </si>
  <si>
    <t>июль</t>
  </si>
  <si>
    <t>август</t>
  </si>
  <si>
    <t>сентябрь</t>
  </si>
  <si>
    <t>Поставка нефтепродуктов наливом для нужд УДТГ</t>
  </si>
  <si>
    <t>необходимых для оказания услуг по транспортировке газа по магистральным газопроводам АО "Сахатранснефтегаз" за сентябрь 2018 года</t>
  </si>
  <si>
    <t>необходимых для оказания услуг по транспортировке газа по магистральным газопроводам АО "Сахатранснефтегаз" за август 2018 года</t>
  </si>
  <si>
    <t>необходимых для оказания услуг по транспортировке газа по магистральным газопроводам АО "Сахатранснефтегаз" за июль 2018 года</t>
  </si>
  <si>
    <t>64500 л., 71,2 тн., 21553,06 л.</t>
  </si>
  <si>
    <t xml:space="preserve">1794 шт </t>
  </si>
  <si>
    <t>51 шт., 36 шт., 219 шт.</t>
  </si>
  <si>
    <t>186,81 куб.м.</t>
  </si>
  <si>
    <t>96 шт., 3 м., 2 к-т., 1329 шт., 6 комп.</t>
  </si>
  <si>
    <t>1593 шт., 946,3 кг., 630 шт., 21,2 кв.м., 1000 куб.м.</t>
  </si>
  <si>
    <t>23441,607 л.</t>
  </si>
  <si>
    <t>99 шт., 1017 шт.</t>
  </si>
  <si>
    <t>63 шт., 348 шт.</t>
  </si>
  <si>
    <t>1 усл.  Ед., 20 шт., 2 б., 195,35 куб.м.</t>
  </si>
  <si>
    <t>50 шт., 5 к-т., 289 шт.</t>
  </si>
  <si>
    <t>90 шт., 1784 шт, 6 уп., 3000 л., 1,094 тн., 60,74 м.,  228,3 куб.м., 1263 шт., 360 м., 1 рул.</t>
  </si>
  <si>
    <t>85500 л., 81,9 тн., 18044,565 л.</t>
  </si>
  <si>
    <t>2048 шт., 10 рул., 56 уп.</t>
  </si>
  <si>
    <t>460 шт., 550 м., 6 уп., 44 шт.</t>
  </si>
  <si>
    <t>118,54 куб.м.</t>
  </si>
  <si>
    <t>21 шт., 122 шт., 5 комп.</t>
  </si>
  <si>
    <t>5773 шт., 602 м3., 40 кг.</t>
  </si>
  <si>
    <t>64500 л., 71,2 тн., 21553,06 л., 23441,607 л., 85500 л., 81,9 тн., 18044,565 л.</t>
  </si>
  <si>
    <t xml:space="preserve">1794 шт ., 99 шт., 1017 шт., </t>
  </si>
  <si>
    <t>51 шт., 36 шт., 219 шт., 63 шт., 348 шт., 460 шт., 550 м., 6 уп., 44 шт.</t>
  </si>
  <si>
    <t>186,81 куб.м., 1 усл.  Ед., 20 шт., 2 б., 195,35 куб.м., 118,54 куб.м.</t>
  </si>
  <si>
    <t>96 шт., 3 м., 2 к-т., 1329 шт., 6 комп., 50 шт., 5 к-т., 289 шт., 21 шт., 122 шт., 5 комп.</t>
  </si>
  <si>
    <t>1593 шт., 946,3 кг., 630 шт., 21,2 кв.м., 1000 куб.м.,  90 шт., 1784 шт, 6 уп., 3000 л., 1,094 тн., 60,74 м.,  228,3 куб.м., 1263 шт., 360 м., 1 рул., 5773 шт., 602 м3., 40 кг.</t>
  </si>
  <si>
    <t>необходимых для оказания услуг по транспортировке газа по магистральным газопроводам АО "Сахатранснефтегаз" за 3 квартал 2018 года</t>
  </si>
  <si>
    <t>необходимых для оказания услуг по транспортировке газа по магистральным газопроводам АО "Сахатранснефтегаз" за октябрь 2018 года, руб.</t>
  </si>
  <si>
    <t>необходимых для оказания услуг по транспортировке газа по магистральным газопроводам АО "Сахатранснефтегаз" за ноябрь 2018 года, руб.</t>
  </si>
  <si>
    <t>необходимых для оказания услуг по транспортировке газа по магистральным газопроводам АО "Сахатранснефтегаз" за декабрь 2018 года, руб.</t>
  </si>
  <si>
    <t>необходимых для оказания услуг по транспортировке газа по магистральным газопроводам АО "Сахатранснефтегаз" за 4 квартал 2018 года, руб.</t>
  </si>
  <si>
    <t>необходимых для оказания услуг по транспортировке газа по магистральным газопроводам АО "Сахатранснефтегаз" за 2018 год, руб.</t>
  </si>
  <si>
    <t>ООО " Стройкомплектсервис Новосибирск"</t>
  </si>
  <si>
    <t>151/18-мтс от 15.10.2018</t>
  </si>
  <si>
    <t>ООО "СибНорд"</t>
  </si>
  <si>
    <t>152/18-мтс от 16.10.2018г.</t>
  </si>
  <si>
    <t>ПАО "ЯТЭК"</t>
  </si>
  <si>
    <t>153/18-мтс от 18.10.2018г.</t>
  </si>
  <si>
    <t>ООО "Ленагаз"</t>
  </si>
  <si>
    <t>154/18-мтс</t>
  </si>
  <si>
    <t>155/18-мтс от 25.10.2018г.</t>
  </si>
  <si>
    <t>ООО "НПО "Гамма-Композит"</t>
  </si>
  <si>
    <t>156/18-мтс от 29.10.2018г.</t>
  </si>
  <si>
    <t>157/18-мтс от 29.10.2018г.</t>
  </si>
  <si>
    <t>ООО «ЖЗМК»</t>
  </si>
  <si>
    <t>159/18-мтс от «08» ноября 2018 г.</t>
  </si>
  <si>
    <t>161/18-мтс от 15.11.2018</t>
  </si>
  <si>
    <t>ООО "Спецэнергосервис"</t>
  </si>
  <si>
    <t>162/18-мтс от 23.11.2018г.</t>
  </si>
  <si>
    <t>ООО "А Групп"</t>
  </si>
  <si>
    <t>164/18-мтс от 26.11.2018</t>
  </si>
  <si>
    <t>ООО "Яргазарматура"</t>
  </si>
  <si>
    <t>165/18-мтс от 26.11.2018</t>
  </si>
  <si>
    <t>ООО "ЖЗМК"</t>
  </si>
  <si>
    <t>166/18-мтс от 26.11.2018г.</t>
  </si>
  <si>
    <t>ООО "Карьерные Машины"</t>
  </si>
  <si>
    <t>168/18-мтс от 10.12.2018г.</t>
  </si>
  <si>
    <t>169/18-мтс от 10.12.2018г.</t>
  </si>
  <si>
    <t>170/18-мтс от 10.12.2018г.</t>
  </si>
  <si>
    <t>ООО ПО "Химсталькомплект"</t>
  </si>
  <si>
    <t>171/18-мтс от 12.12.2018г.</t>
  </si>
  <si>
    <t>172/18-мтс от 12.12.2018г.</t>
  </si>
  <si>
    <t>173/18-мтс от 14.12.2018</t>
  </si>
  <si>
    <t>176/18-мтс от 17.12.2018</t>
  </si>
  <si>
    <t>178/18-мтс от 24.12.2018</t>
  </si>
  <si>
    <t>180/18-мтс от 24.12.2018</t>
  </si>
  <si>
    <t>181/18-мтс от 24.12.2018</t>
  </si>
  <si>
    <t>182/18-мтс от 24.12.2018</t>
  </si>
  <si>
    <t>183/18-мтс от 24.12.2018</t>
  </si>
  <si>
    <t>185/18-мтс от 24.12.2018</t>
  </si>
  <si>
    <t>186/18-мтс от 24.12.2018</t>
  </si>
  <si>
    <t>188/18-мтс от 26.12.2018</t>
  </si>
  <si>
    <t>ООО "Система"</t>
  </si>
  <si>
    <t>189/18-мтс от 29.12.18</t>
  </si>
  <si>
    <t>компл</t>
  </si>
  <si>
    <t>тн</t>
  </si>
  <si>
    <t>л.</t>
  </si>
  <si>
    <t>ПДР УГРС</t>
  </si>
  <si>
    <t>ПДР ЯГПЗ, ПДР УДиТГ</t>
  </si>
  <si>
    <t>ПКВ 2019</t>
  </si>
  <si>
    <t>ПКР ЛПУМГ</t>
  </si>
  <si>
    <t>ПКВ ЛПУМГ</t>
  </si>
  <si>
    <t>ПКВ ГПЗ</t>
  </si>
  <si>
    <t>ПДР ЛПУМГ</t>
  </si>
  <si>
    <t xml:space="preserve">поставка зимних автошин к автомобилям УАЗ для нужд УГРС </t>
  </si>
  <si>
    <t>Поставка трубной продукции для выполнения строительно-монтажных работ по объектам технологического присоединения (2 очередь)</t>
  </si>
  <si>
    <t>поставка метанола для ЯГПЗ и УДиТГ</t>
  </si>
  <si>
    <t>поставка ЗИП АГРС г.Вилюйск</t>
  </si>
  <si>
    <t>Поставка трубной продукции для выполнения строительно-монтажных работ по объектам технологического присоединения (3 очередь).</t>
  </si>
  <si>
    <t>Поставка муфт для нужд подразделения ЛПУМГ АО "Сахатранснефтегаз"</t>
  </si>
  <si>
    <t>Поставка дизельного генератора для нужд подразделения ЛПУМГ АО "Сахатранснефтегаз"</t>
  </si>
  <si>
    <t>Поставка блок-модуля для КПП</t>
  </si>
  <si>
    <t>поставка ТС УАЗ</t>
  </si>
  <si>
    <t>Поставка трубопроводной арматуры для выполнения строительно-монтажных работ по объекту: "Якутский ГПЗ. 2 очередь. Резервный узел редуцирования"</t>
  </si>
  <si>
    <t>Поставка трубной продукции для выполнения строительно-монтажных работ по объекту: "Якутский ГПЗ. 2 очередь. Резервный узел редуцирования"</t>
  </si>
  <si>
    <t>Поставка запорной арматуры для выполнения строительно-монтажных работ по объекту: "Якутский ГПЗ. 2 очередь. Резервный узел редуцирования"</t>
  </si>
  <si>
    <t>Поставка пожарной емкости 50м3</t>
  </si>
  <si>
    <t>Поставка ТРЭКОЛ</t>
  </si>
  <si>
    <t>Поставка Hitach 210</t>
  </si>
  <si>
    <t>Поставка Hitach 170</t>
  </si>
  <si>
    <t>Поставка емкости для нужд подразделения УДиТГ АО "Сахатранснефтегаз"</t>
  </si>
  <si>
    <t>Поставка устройства камеры приема ОУ для нужд подразделения УДиТГ АО "Сахатранснефтегаз"</t>
  </si>
  <si>
    <t>поставка запасных частей ТРЭКОЛ</t>
  </si>
  <si>
    <t>поставка двигателя ЯМЗ 53642</t>
  </si>
  <si>
    <t>поставка оборудования Хоневелл</t>
  </si>
  <si>
    <t>октябрь</t>
  </si>
  <si>
    <t>ноябрь</t>
  </si>
  <si>
    <t>декабрь</t>
  </si>
  <si>
    <t>2 ед.,</t>
  </si>
  <si>
    <t>5 ед.</t>
  </si>
  <si>
    <t>закупка у единственного поставщика</t>
  </si>
  <si>
    <t>запрос котировок</t>
  </si>
  <si>
    <t>открытый конкурс</t>
  </si>
  <si>
    <t>Открытый запрос котировок</t>
  </si>
  <si>
    <t>открытый конкус</t>
  </si>
  <si>
    <t>прямая закупка, котировка</t>
  </si>
  <si>
    <t>23314,18 л.</t>
  </si>
  <si>
    <t xml:space="preserve">157,28 л  </t>
  </si>
  <si>
    <t>7424,9 л.</t>
  </si>
  <si>
    <t>прямая закупка, котировка, малая закупка</t>
  </si>
  <si>
    <t>245,79 л</t>
  </si>
  <si>
    <t>437 шт., 31 к-т., 20 н-р., 100 м.</t>
  </si>
  <si>
    <t>332,22 л</t>
  </si>
  <si>
    <t>конкурс, котировка, прямая закупка</t>
  </si>
  <si>
    <t>106 шт.</t>
  </si>
  <si>
    <t>89000 л., 138,8 тн., 51330,18 л.</t>
  </si>
  <si>
    <t>11 153,54 рублей</t>
  </si>
  <si>
    <t>29,6 тн., 15 к-т., 4 шт..</t>
  </si>
  <si>
    <t>6 шт., 97 шт., 10 шт.</t>
  </si>
  <si>
    <t>4115 шт., 10 кор., 834 уп., 165 шт., 1,5 тн., 18 кг.</t>
  </si>
  <si>
    <t>254 шт., 27 м., 10 к-т., 420 кг., 89 шт., 6 к-т.</t>
  </si>
  <si>
    <t>101 шт., 5012 м., 9 шт.</t>
  </si>
  <si>
    <t>64 шт., 368 шт., 38 шт.</t>
  </si>
  <si>
    <t>9124 шт., 3,6 тн., 140,4 м., 16 к-т., 143 шт.</t>
  </si>
  <si>
    <t>6 шт., 17 шт.</t>
  </si>
  <si>
    <t xml:space="preserve">75 053 штуки; 8 комплект; 172 кг., 128 шт., 30 м.            </t>
  </si>
  <si>
    <t>1 453 штуки;10 комплектов;70 метров;215 кг., 185 шт., 14 к-т</t>
  </si>
  <si>
    <t>23314,18 л., 7424,9 л., 89000 л., 138,8 тн., 51330,18 л.</t>
  </si>
  <si>
    <t>29,6 тн., 15 к-т., 4 шт., 101 шт., 5012 м., 9 шт., 6 шт., 17 шт.</t>
  </si>
  <si>
    <t>6 шт., 97 шт., 10 шт., 64 шт., 368 шт., 38 шт., 106 шт.</t>
  </si>
  <si>
    <t>8 ед.</t>
  </si>
  <si>
    <t>254 шт., 27 м., 10 к-т., 420 кг., 89 шт., 6 к-т., 437 шт., 31 к-т., 20 н-р., 100 м., 1 453 штуки; 10 комплектов; 70 метров; 215 кг., 185 шт., 14 к-т</t>
  </si>
  <si>
    <t xml:space="preserve">4115 шт., 10 кор., 834 уп., 165 шт., 1,5 тн., 18 кг., 9124 шт., 3,6 тн., 140,4 м., 16 к-т., 143 шт., 75 053 штуки; 8 комплект; 172 кг., 128 шт., 30 м.   </t>
  </si>
  <si>
    <t>прямая закупка, котировка, малая закупка, конкурс</t>
  </si>
  <si>
    <t>прямая закупка, конкурс</t>
  </si>
  <si>
    <t>малая закупка, прямая закупка, конкурс, котировка</t>
  </si>
  <si>
    <t>157,28 л., 245,79 л., 332,22 л.</t>
  </si>
  <si>
    <t>1895 л., 626 л., 283,42 куб.м., 1200 л., 898 л., 263 куб.м., 61500 л., 57,9 тн., 2120 л, 335 куб.м., 768,11 л., 64500 л., 71,2 тн., 21553,06 л., 23441,607 л., 85500 л., 81,9 тн., 18044,565 л., 23314,18 л., 7424,9 л., 89000 л., 138,8 тн., 51330,18 л.</t>
  </si>
  <si>
    <t>3627 шт., 5960 шт., 50 м., 11 кг.,95 шт., 587 шт., 34 шт., 107 шт., 40 м., 400 кг., 12,163 тн., 25 шт., 500 м., 445 кв.м., 1794 шт ., 99 шт., 1017 шт., 29,6 тн., 15 к-т., 4 шт., 101 шт., 5012 м., 9 шт., 6 шт., 17 шт.
4837 п.м., 140 шт., 420 кв.м., 3 72 тн., 1189 шт., 454 шт., 11 м.5950 кв.м., 18 шт., 50 шт., 152 шт., 1,42 тн.</t>
  </si>
  <si>
    <t>36 шт., 236 шт., 203 шт., 53 шт., 40 шт., 400 п.м., 41 шт., 119 шт., 30 шт., 397 шт., 77 шт., 185 шт., 47 шт., 2 шт., 86 шт., 51 шт., 36 шт., 219 шт., 63 шт., 348 шт., 460 шт., 550 м., 6 уп., 44 шт., 6 шт., 97 шт., 10 шт., 64 шт., 368 шт., 38 шт., 106 шт.</t>
  </si>
  <si>
    <t>27 ед.</t>
  </si>
  <si>
    <t>1000 л., 4842 л., 89 кг., 251.50 м3, 44.01 м3, 70,97 м3., 186,81 куб.м., 1 усл.  Ед., 20 шт., 2 б., 195,35 куб.м., 118,54 куб.м., 157,28 л., 245,79 л., 332,22 л.</t>
  </si>
  <si>
    <t>2742 шт., 321 шт., 337 шт., 122 шт., 66 шт. 287 шт., 42 м., 72 шт., 1122 шт., 216 шт., 386 - шт., 890 шт., 411 шт., 230 м., 391 шт., 1 комп., 57 шт., 96 шт., 3 м., 2 к-т., 1329 шт., 6 комп., 50 шт., 5 к-т., 289 шт., 21 шт., 122 шт., 5 комп., 254 шт., 27 м., 10 к-т., 420 кг., 89 шт., 6 к-т., 437 шт., 31 к-т., 20 н-р., 100 м., 1 453 штуки; 10 комплектов; 70 метров; 215 кг., 185 шт., 14 к-т</t>
  </si>
  <si>
    <t xml:space="preserve">1463 шт., 2995 шт., 150 кв.м., 389 шт., 4 кг., 540м., 5 уп., 5159 шт., 18 кг, 800 м., 20 куб.м., 0,863 тн.,6866 шт., 175 шт., 100 м., 7959 шт., 2 кг., 1164,7 л., 512 м., 115,05 кв.м., 105,6 м3, 100 м2, 660 м, 2218 шт., 2445 шт., 2177 л., 7669,6 шт., 1055 шт., 94 куб.м., 3 кг., 120 м., 119 шт., 100 кг., 30 м., 2540 шт., 6 уп., 1593 шт., 946,3 кг., 630 шт., 21,2 кв.м., 1000 куб.м.,  90 шт., 1784 шт, 6 уп., 3000 л., 1,094 тн., 60,74 м.,  228,3 куб.м., 1263 шт., 360 м., 1 рул., 5773 шт., 602 м3., 40 кг., 4115 шт., 10 кор., 834 уп., 165 шт., 1,5 тн., 18 кг., 9124 шт., 3,6 тн., 140,4 м., 16 к-т., 143 шт., 75 053 штуки; 8 комплект; 172 кг., 128 шт., 30 м.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</si>
</sst>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0.00_р_."/>
    <numFmt numFmtId="180" formatCode="#,##0.000"/>
    <numFmt numFmtId="181" formatCode="0.000"/>
    <numFmt numFmtId="182" formatCode="#,##0.00;[Red]#,##0.00"/>
    <numFmt numFmtId="183" formatCode="dd/mm/yy;@"/>
    <numFmt numFmtId="184" formatCode="_-* #,##0.0\ _₽_-;\-* #,##0.0\ _₽_-;_-* &quot;-&quot;??\ _₽_-;_-@_-"/>
    <numFmt numFmtId="185" formatCode="_-* #,##0\ _₽_-;\-* #,##0\ _₽_-;_-* &quot;-&quot;??\ _₽_-;_-@_-"/>
    <numFmt numFmtId="186" formatCode="_-* #,##0.000000\ _₽_-;\-* #,##0.000000\ _₽_-;_-* &quot;-&quot;??\ _₽_-;_-@_-"/>
    <numFmt numFmtId="187" formatCode="0_ ;\-0\ "/>
  </numFmts>
  <fonts count="46">
    <font>
      <sz val="10"/>
      <name val="Arial Cyr"/>
      <family val="0"/>
    </font>
    <font>
      <sz val="10"/>
      <name val="Times New Roman"/>
      <family val="1"/>
    </font>
    <font>
      <b/>
      <sz val="13"/>
      <name val="Times New Roman"/>
      <family val="1"/>
    </font>
    <font>
      <sz val="12"/>
      <name val="Times New Roman"/>
      <family val="1"/>
    </font>
    <font>
      <sz val="8"/>
      <name val="Times New Roman"/>
      <family val="1"/>
    </font>
    <font>
      <b/>
      <sz val="10"/>
      <name val="Times New Roman"/>
      <family val="1"/>
    </font>
    <font>
      <b/>
      <sz val="8"/>
      <name val="Times New Roman"/>
      <family val="1"/>
    </font>
    <font>
      <b/>
      <sz val="9"/>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border>
    <border>
      <left style="thin"/>
      <right>
        <color indexed="63"/>
      </right>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63">
    <xf numFmtId="0" fontId="0" fillId="0" borderId="0" xfId="0" applyAlignment="1">
      <alignment/>
    </xf>
    <xf numFmtId="176" fontId="1" fillId="0" borderId="10" xfId="0" applyNumberFormat="1" applyFont="1" applyFill="1" applyBorder="1" applyAlignment="1">
      <alignment horizontal="left" vertical="distributed"/>
    </xf>
    <xf numFmtId="0" fontId="1" fillId="0" borderId="10" xfId="0" applyFont="1" applyFill="1" applyBorder="1" applyAlignment="1">
      <alignment horizontal="center"/>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wrapText="1"/>
    </xf>
    <xf numFmtId="0" fontId="1"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wrapText="1"/>
    </xf>
    <xf numFmtId="0" fontId="4" fillId="0" borderId="10"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10" xfId="0" applyFont="1" applyFill="1" applyBorder="1" applyAlignment="1">
      <alignment horizontal="center" vertical="top"/>
    </xf>
    <xf numFmtId="0" fontId="4" fillId="0" borderId="0" xfId="0" applyFont="1" applyFill="1" applyAlignment="1">
      <alignment horizontal="center" vertical="top"/>
    </xf>
    <xf numFmtId="49" fontId="1" fillId="0" borderId="10" xfId="0" applyNumberFormat="1" applyFont="1" applyFill="1" applyBorder="1" applyAlignment="1">
      <alignment horizontal="center"/>
    </xf>
    <xf numFmtId="0" fontId="1" fillId="0" borderId="10" xfId="0" applyFont="1" applyFill="1" applyBorder="1" applyAlignment="1">
      <alignment wrapText="1"/>
    </xf>
    <xf numFmtId="0" fontId="1" fillId="0" borderId="10" xfId="0" applyFont="1" applyFill="1" applyBorder="1" applyAlignment="1">
      <alignment horizontal="center" wrapText="1"/>
    </xf>
    <xf numFmtId="0" fontId="4" fillId="0" borderId="0" xfId="0" applyFont="1" applyFill="1" applyAlignment="1">
      <alignment/>
    </xf>
    <xf numFmtId="0" fontId="1" fillId="0" borderId="10" xfId="0" applyFont="1" applyFill="1" applyBorder="1" applyAlignment="1">
      <alignment/>
    </xf>
    <xf numFmtId="0" fontId="1"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horizontal="center" vertical="top"/>
    </xf>
    <xf numFmtId="171" fontId="1" fillId="0" borderId="10" xfId="0" applyNumberFormat="1" applyFont="1" applyFill="1" applyBorder="1" applyAlignment="1">
      <alignment horizontal="center"/>
    </xf>
    <xf numFmtId="4" fontId="5" fillId="0" borderId="0" xfId="0" applyNumberFormat="1" applyFont="1" applyFill="1" applyAlignment="1">
      <alignment/>
    </xf>
    <xf numFmtId="171" fontId="1" fillId="0" borderId="10" xfId="0" applyNumberFormat="1" applyFont="1" applyFill="1" applyBorder="1" applyAlignment="1">
      <alignment horizontal="center" wrapText="1"/>
    </xf>
    <xf numFmtId="43" fontId="1" fillId="0" borderId="0" xfId="0" applyNumberFormat="1" applyFont="1" applyFill="1" applyAlignment="1">
      <alignment/>
    </xf>
    <xf numFmtId="4" fontId="1" fillId="0" borderId="0" xfId="0" applyNumberFormat="1" applyFont="1" applyFill="1" applyAlignment="1">
      <alignment/>
    </xf>
    <xf numFmtId="0" fontId="3" fillId="0" borderId="0" xfId="0" applyFont="1" applyFill="1" applyAlignment="1">
      <alignment horizontal="center" wrapText="1"/>
    </xf>
    <xf numFmtId="43" fontId="1" fillId="0" borderId="0" xfId="0" applyNumberFormat="1" applyFont="1" applyFill="1" applyBorder="1" applyAlignment="1">
      <alignment/>
    </xf>
    <xf numFmtId="43" fontId="4" fillId="0" borderId="0" xfId="0" applyNumberFormat="1" applyFont="1" applyFill="1" applyBorder="1" applyAlignment="1">
      <alignment horizontal="center" vertical="top" wrapText="1"/>
    </xf>
    <xf numFmtId="43" fontId="4" fillId="0" borderId="0" xfId="0" applyNumberFormat="1" applyFont="1" applyFill="1" applyBorder="1" applyAlignment="1">
      <alignment horizontal="center" vertical="top"/>
    </xf>
    <xf numFmtId="43" fontId="3" fillId="0" borderId="0" xfId="0" applyNumberFormat="1" applyFont="1" applyFill="1" applyAlignment="1">
      <alignment/>
    </xf>
    <xf numFmtId="43" fontId="4" fillId="0" borderId="0" xfId="0" applyNumberFormat="1" applyFont="1" applyFill="1" applyBorder="1" applyAlignment="1">
      <alignment/>
    </xf>
    <xf numFmtId="0" fontId="4" fillId="0" borderId="10" xfId="0" applyFont="1" applyFill="1" applyBorder="1" applyAlignment="1">
      <alignment horizontal="center" vertical="center" wrapText="1"/>
    </xf>
    <xf numFmtId="43" fontId="1" fillId="0" borderId="0" xfId="0" applyNumberFormat="1" applyFont="1" applyFill="1" applyAlignment="1">
      <alignment horizontal="center"/>
    </xf>
    <xf numFmtId="0" fontId="45" fillId="0" borderId="10" xfId="0" applyFont="1" applyFill="1" applyBorder="1" applyAlignment="1">
      <alignment horizontal="center"/>
    </xf>
    <xf numFmtId="41" fontId="1" fillId="0" borderId="0" xfId="0" applyNumberFormat="1" applyFont="1" applyFill="1" applyBorder="1" applyAlignment="1">
      <alignment/>
    </xf>
    <xf numFmtId="41" fontId="1" fillId="0" borderId="0" xfId="0" applyNumberFormat="1" applyFont="1" applyFill="1" applyAlignment="1">
      <alignment/>
    </xf>
    <xf numFmtId="41" fontId="1" fillId="0" borderId="0" xfId="0" applyNumberFormat="1" applyFont="1" applyFill="1" applyAlignment="1">
      <alignment horizontal="center" vertical="top" wrapText="1"/>
    </xf>
    <xf numFmtId="41" fontId="1" fillId="0" borderId="0" xfId="0" applyNumberFormat="1" applyFont="1" applyFill="1" applyAlignment="1">
      <alignment horizontal="center" vertical="top"/>
    </xf>
    <xf numFmtId="176" fontId="1" fillId="0" borderId="10" xfId="0" applyNumberFormat="1" applyFont="1" applyFill="1" applyBorder="1" applyAlignment="1">
      <alignment horizontal="center" vertical="distributed"/>
    </xf>
    <xf numFmtId="0" fontId="1" fillId="0" borderId="10" xfId="0" applyFont="1" applyFill="1" applyBorder="1" applyAlignment="1">
      <alignment horizontal="center" vertical="center" wrapText="1"/>
    </xf>
    <xf numFmtId="43"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85" fontId="1" fillId="0" borderId="10" xfId="0" applyNumberFormat="1" applyFont="1" applyFill="1" applyBorder="1" applyAlignment="1">
      <alignment horizontal="center" vertical="center" wrapText="1"/>
    </xf>
    <xf numFmtId="4" fontId="5" fillId="0" borderId="0" xfId="0" applyNumberFormat="1" applyFont="1" applyFill="1" applyAlignment="1">
      <alignment wrapText="1"/>
    </xf>
    <xf numFmtId="41" fontId="1" fillId="0" borderId="10" xfId="0" applyNumberFormat="1" applyFont="1" applyFill="1" applyBorder="1" applyAlignment="1">
      <alignment horizontal="center" vertical="center" wrapText="1"/>
    </xf>
    <xf numFmtId="43" fontId="1" fillId="0" borderId="0" xfId="0" applyNumberFormat="1" applyFont="1" applyFill="1" applyAlignment="1">
      <alignment wrapText="1"/>
    </xf>
    <xf numFmtId="0" fontId="4" fillId="0" borderId="0" xfId="0" applyFont="1" applyFill="1" applyAlignment="1">
      <alignment wrapText="1"/>
    </xf>
    <xf numFmtId="43" fontId="4" fillId="0" borderId="0" xfId="0" applyNumberFormat="1" applyFont="1" applyFill="1" applyAlignment="1">
      <alignment/>
    </xf>
    <xf numFmtId="0" fontId="1" fillId="0" borderId="0" xfId="0" applyFont="1" applyFill="1" applyBorder="1" applyAlignment="1">
      <alignment wrapText="1"/>
    </xf>
    <xf numFmtId="43" fontId="3" fillId="0" borderId="0" xfId="0" applyNumberFormat="1" applyFont="1" applyFill="1" applyAlignment="1">
      <alignment wrapText="1"/>
    </xf>
    <xf numFmtId="43" fontId="4" fillId="0" borderId="0" xfId="0" applyNumberFormat="1" applyFont="1" applyFill="1" applyAlignment="1">
      <alignment horizontal="center" vertical="top" wrapText="1"/>
    </xf>
    <xf numFmtId="43" fontId="4" fillId="0" borderId="0" xfId="0" applyNumberFormat="1" applyFont="1" applyFill="1" applyAlignment="1">
      <alignment wrapText="1"/>
    </xf>
    <xf numFmtId="43" fontId="7" fillId="0" borderId="0" xfId="0" applyNumberFormat="1" applyFont="1" applyFill="1" applyAlignment="1">
      <alignment wrapText="1"/>
    </xf>
    <xf numFmtId="43" fontId="3" fillId="0" borderId="0" xfId="0" applyNumberFormat="1" applyFont="1" applyFill="1" applyBorder="1" applyAlignment="1">
      <alignment/>
    </xf>
    <xf numFmtId="43" fontId="4" fillId="0" borderId="0" xfId="0" applyNumberFormat="1" applyFont="1" applyFill="1" applyAlignment="1">
      <alignment horizontal="center" vertical="top"/>
    </xf>
    <xf numFmtId="0" fontId="1" fillId="0" borderId="0" xfId="0" applyFont="1" applyFill="1" applyBorder="1" applyAlignment="1">
      <alignment horizontal="center" wrapText="1"/>
    </xf>
    <xf numFmtId="41" fontId="1" fillId="0" borderId="10" xfId="0" applyNumberFormat="1" applyFont="1" applyFill="1" applyBorder="1" applyAlignment="1">
      <alignment horizontal="left" vertical="center" wrapText="1"/>
    </xf>
    <xf numFmtId="171" fontId="1" fillId="0" borderId="10" xfId="0" applyNumberFormat="1" applyFont="1" applyFill="1" applyBorder="1" applyAlignment="1">
      <alignment horizontal="center" vertical="center" wrapText="1"/>
    </xf>
    <xf numFmtId="171" fontId="1" fillId="0" borderId="10"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xf>
    <xf numFmtId="4" fontId="5" fillId="0" borderId="0" xfId="0" applyNumberFormat="1" applyFont="1" applyFill="1" applyAlignment="1">
      <alignment horizontal="center" vertical="center"/>
    </xf>
    <xf numFmtId="43" fontId="4" fillId="0" borderId="10" xfId="0" applyNumberFormat="1" applyFont="1" applyFill="1" applyBorder="1" applyAlignment="1">
      <alignment horizontal="center" vertical="center" wrapText="1"/>
    </xf>
    <xf numFmtId="43" fontId="1" fillId="0" borderId="0" xfId="0" applyNumberFormat="1" applyFont="1" applyFill="1" applyAlignment="1">
      <alignment horizontal="center" vertical="center" wrapText="1"/>
    </xf>
    <xf numFmtId="43" fontId="3" fillId="0" borderId="0" xfId="0" applyNumberFormat="1" applyFont="1" applyFill="1" applyAlignment="1">
      <alignment horizontal="center" vertical="center" wrapText="1"/>
    </xf>
    <xf numFmtId="43" fontId="5" fillId="0" borderId="0" xfId="0" applyNumberFormat="1" applyFont="1" applyFill="1" applyAlignment="1">
      <alignment horizontal="center" vertical="center" wrapText="1"/>
    </xf>
    <xf numFmtId="4" fontId="5" fillId="0" borderId="0" xfId="0" applyNumberFormat="1" applyFont="1" applyFill="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Alignment="1">
      <alignment horizontal="center" vertical="center" wrapText="1"/>
    </xf>
    <xf numFmtId="171" fontId="1" fillId="0" borderId="10" xfId="0" applyNumberFormat="1" applyFont="1" applyFill="1" applyBorder="1" applyAlignment="1">
      <alignment horizontal="left" vertical="center" wrapText="1"/>
    </xf>
    <xf numFmtId="43" fontId="1" fillId="0" borderId="10" xfId="0" applyNumberFormat="1" applyFont="1" applyFill="1" applyBorder="1" applyAlignment="1">
      <alignment horizontal="left" vertical="center" wrapText="1"/>
    </xf>
    <xf numFmtId="178" fontId="1" fillId="0" borderId="10" xfId="0" applyNumberFormat="1" applyFont="1" applyFill="1" applyBorder="1" applyAlignment="1">
      <alignment horizontal="center"/>
    </xf>
    <xf numFmtId="178" fontId="5" fillId="0" borderId="0" xfId="0" applyNumberFormat="1" applyFont="1" applyFill="1" applyAlignment="1">
      <alignment/>
    </xf>
    <xf numFmtId="178" fontId="1" fillId="0" borderId="10" xfId="0" applyNumberFormat="1" applyFont="1" applyFill="1" applyBorder="1" applyAlignment="1">
      <alignment horizontal="center" wrapText="1"/>
    </xf>
    <xf numFmtId="178" fontId="5" fillId="0" borderId="0" xfId="0" applyNumberFormat="1" applyFont="1" applyFill="1" applyAlignment="1">
      <alignment wrapText="1"/>
    </xf>
    <xf numFmtId="41" fontId="1" fillId="0" borderId="0" xfId="0" applyNumberFormat="1" applyFont="1" applyFill="1" applyAlignment="1">
      <alignment horizontal="center" wrapText="1"/>
    </xf>
    <xf numFmtId="41" fontId="3" fillId="0" borderId="0" xfId="0" applyNumberFormat="1" applyFont="1" applyFill="1" applyAlignment="1">
      <alignment horizontal="center" wrapText="1"/>
    </xf>
    <xf numFmtId="41" fontId="4" fillId="0" borderId="10" xfId="0" applyNumberFormat="1" applyFont="1" applyFill="1" applyBorder="1" applyAlignment="1">
      <alignment horizontal="center" vertical="top" wrapText="1"/>
    </xf>
    <xf numFmtId="41" fontId="1" fillId="0" borderId="10" xfId="0" applyNumberFormat="1" applyFont="1" applyFill="1" applyBorder="1" applyAlignment="1">
      <alignment horizontal="center" wrapText="1"/>
    </xf>
    <xf numFmtId="178" fontId="1" fillId="0" borderId="0" xfId="0" applyNumberFormat="1" applyFont="1" applyFill="1" applyAlignment="1">
      <alignment/>
    </xf>
    <xf numFmtId="176" fontId="1" fillId="0" borderId="10" xfId="0" applyNumberFormat="1" applyFont="1" applyFill="1" applyBorder="1" applyAlignment="1">
      <alignment horizontal="center" vertical="distributed" wrapText="1"/>
    </xf>
    <xf numFmtId="41" fontId="5" fillId="0" borderId="0" xfId="0" applyNumberFormat="1" applyFont="1" applyFill="1" applyAlignment="1">
      <alignment horizontal="center" wrapText="1"/>
    </xf>
    <xf numFmtId="0" fontId="4" fillId="0" borderId="10" xfId="0" applyFont="1" applyFill="1" applyBorder="1" applyAlignment="1">
      <alignment vertical="top" wrapText="1"/>
    </xf>
    <xf numFmtId="187" fontId="1" fillId="0" borderId="10" xfId="0" applyNumberFormat="1" applyFont="1" applyFill="1" applyBorder="1" applyAlignment="1">
      <alignment horizontal="center" wrapText="1"/>
    </xf>
    <xf numFmtId="187" fontId="1" fillId="0" borderId="10" xfId="0" applyNumberFormat="1" applyFont="1" applyFill="1" applyBorder="1" applyAlignment="1">
      <alignment horizontal="left" vertical="center" wrapText="1"/>
    </xf>
    <xf numFmtId="41" fontId="3" fillId="0" borderId="0" xfId="0" applyNumberFormat="1" applyFont="1" applyFill="1" applyAlignment="1">
      <alignment/>
    </xf>
    <xf numFmtId="41" fontId="5" fillId="0" borderId="0" xfId="0" applyNumberFormat="1" applyFont="1" applyFill="1" applyAlignment="1">
      <alignment/>
    </xf>
    <xf numFmtId="41" fontId="1" fillId="0" borderId="0" xfId="0" applyNumberFormat="1" applyFont="1" applyFill="1" applyAlignment="1">
      <alignment horizontal="center"/>
    </xf>
    <xf numFmtId="0" fontId="1" fillId="0" borderId="0" xfId="0" applyFont="1" applyFill="1" applyAlignment="1">
      <alignment/>
    </xf>
    <xf numFmtId="0" fontId="3" fillId="0" borderId="0" xfId="0" applyFont="1" applyFill="1" applyAlignment="1">
      <alignment/>
    </xf>
    <xf numFmtId="0" fontId="1" fillId="0" borderId="0" xfId="0" applyFont="1" applyFill="1" applyBorder="1" applyAlignment="1">
      <alignment/>
    </xf>
    <xf numFmtId="171" fontId="1" fillId="0" borderId="0" xfId="0" applyNumberFormat="1" applyFont="1" applyFill="1" applyAlignment="1">
      <alignment/>
    </xf>
    <xf numFmtId="43" fontId="6" fillId="0" borderId="0" xfId="0" applyNumberFormat="1" applyFont="1" applyFill="1" applyBorder="1" applyAlignment="1">
      <alignment wrapText="1"/>
    </xf>
    <xf numFmtId="0" fontId="4" fillId="0" borderId="0" xfId="0" applyFont="1" applyFill="1" applyBorder="1" applyAlignment="1">
      <alignment horizontal="center" wrapText="1"/>
    </xf>
    <xf numFmtId="0" fontId="6" fillId="0" borderId="0" xfId="0" applyFont="1" applyFill="1" applyBorder="1" applyAlignment="1">
      <alignment/>
    </xf>
    <xf numFmtId="0" fontId="4" fillId="0" borderId="0" xfId="0" applyFont="1" applyFill="1" applyBorder="1" applyAlignment="1">
      <alignment horizontal="center"/>
    </xf>
    <xf numFmtId="0" fontId="1" fillId="0" borderId="10" xfId="0" applyFont="1" applyFill="1" applyBorder="1" applyAlignment="1">
      <alignment horizontal="center" vertical="top" wrapText="1"/>
    </xf>
    <xf numFmtId="171" fontId="1" fillId="0" borderId="10" xfId="0" applyNumberFormat="1" applyFont="1" applyFill="1" applyBorder="1" applyAlignment="1">
      <alignment horizontal="center" vertical="top" wrapText="1"/>
    </xf>
    <xf numFmtId="0" fontId="1" fillId="3" borderId="0" xfId="0" applyFont="1" applyFill="1" applyAlignment="1">
      <alignment horizontal="center" vertical="top" wrapText="1"/>
    </xf>
    <xf numFmtId="0" fontId="6" fillId="0" borderId="10" xfId="0" applyFont="1" applyFill="1" applyBorder="1" applyAlignment="1">
      <alignment horizontal="center" vertical="top" wrapText="1"/>
    </xf>
    <xf numFmtId="43" fontId="1" fillId="0" borderId="10" xfId="0" applyNumberFormat="1" applyFont="1" applyFill="1" applyBorder="1" applyAlignment="1">
      <alignment horizontal="center" vertical="top" wrapText="1"/>
    </xf>
    <xf numFmtId="0" fontId="1" fillId="0" borderId="0" xfId="0" applyFont="1" applyFill="1" applyAlignment="1">
      <alignment horizontal="center" vertical="top" wrapText="1"/>
    </xf>
    <xf numFmtId="0" fontId="1" fillId="0" borderId="10" xfId="0" applyFont="1" applyFill="1" applyBorder="1" applyAlignment="1">
      <alignment horizontal="center" vertical="top"/>
    </xf>
    <xf numFmtId="0" fontId="1" fillId="3" borderId="0" xfId="0" applyFont="1" applyFill="1" applyAlignment="1">
      <alignment horizontal="center" vertical="top"/>
    </xf>
    <xf numFmtId="43"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3" fontId="4" fillId="0" borderId="10" xfId="0" applyNumberFormat="1" applyFont="1" applyFill="1" applyBorder="1" applyAlignment="1">
      <alignment horizontal="center" vertical="top"/>
    </xf>
    <xf numFmtId="0" fontId="1" fillId="0" borderId="0" xfId="0" applyFont="1" applyFill="1" applyAlignment="1">
      <alignment horizontal="center" vertical="top"/>
    </xf>
    <xf numFmtId="0" fontId="1" fillId="0" borderId="10" xfId="0" applyFont="1" applyFill="1" applyBorder="1" applyAlignment="1">
      <alignment horizontal="left" wrapText="1"/>
    </xf>
    <xf numFmtId="0" fontId="1" fillId="0" borderId="11" xfId="0" applyFont="1" applyFill="1" applyBorder="1" applyAlignment="1">
      <alignment horizontal="center"/>
    </xf>
    <xf numFmtId="171" fontId="45" fillId="0" borderId="10" xfId="0" applyNumberFormat="1" applyFont="1" applyFill="1" applyBorder="1" applyAlignment="1">
      <alignment horizontal="center"/>
    </xf>
    <xf numFmtId="0" fontId="1" fillId="3" borderId="0" xfId="0" applyFont="1" applyFill="1" applyAlignment="1">
      <alignment horizontal="center"/>
    </xf>
    <xf numFmtId="0" fontId="5" fillId="0" borderId="10" xfId="0" applyFont="1" applyFill="1" applyBorder="1" applyAlignment="1">
      <alignment wrapText="1"/>
    </xf>
    <xf numFmtId="0" fontId="5" fillId="0" borderId="10" xfId="0" applyFont="1" applyFill="1" applyBorder="1" applyAlignment="1">
      <alignment/>
    </xf>
    <xf numFmtId="43" fontId="1" fillId="0" borderId="10" xfId="0" applyNumberFormat="1" applyFont="1" applyFill="1" applyBorder="1" applyAlignment="1">
      <alignment/>
    </xf>
    <xf numFmtId="0" fontId="1" fillId="0" borderId="11" xfId="0" applyFont="1" applyFill="1" applyBorder="1" applyAlignment="1">
      <alignment/>
    </xf>
    <xf numFmtId="0" fontId="1" fillId="0" borderId="10" xfId="0" applyFont="1" applyBorder="1" applyAlignment="1">
      <alignment wrapText="1"/>
    </xf>
    <xf numFmtId="49" fontId="1" fillId="0" borderId="12" xfId="0" applyNumberFormat="1" applyFont="1" applyFill="1" applyBorder="1" applyAlignment="1">
      <alignment horizontal="center"/>
    </xf>
    <xf numFmtId="0" fontId="1" fillId="0" borderId="12" xfId="0" applyFont="1" applyFill="1" applyBorder="1" applyAlignment="1">
      <alignment/>
    </xf>
    <xf numFmtId="0" fontId="1" fillId="0" borderId="13" xfId="0" applyFont="1" applyFill="1" applyBorder="1" applyAlignment="1">
      <alignment/>
    </xf>
    <xf numFmtId="0" fontId="1" fillId="0" borderId="10" xfId="0" applyFont="1" applyFill="1" applyBorder="1" applyAlignment="1">
      <alignment horizontal="left" vertical="center" wrapText="1"/>
    </xf>
    <xf numFmtId="0" fontId="1" fillId="0" borderId="12" xfId="0" applyFont="1" applyFill="1" applyBorder="1" applyAlignment="1">
      <alignment horizontal="center"/>
    </xf>
    <xf numFmtId="43" fontId="1" fillId="0" borderId="10" xfId="0" applyNumberFormat="1" applyFont="1" applyFill="1" applyBorder="1" applyAlignment="1">
      <alignment horizontal="center" wrapText="1"/>
    </xf>
    <xf numFmtId="0" fontId="1" fillId="33" borderId="0" xfId="0" applyFont="1" applyFill="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wrapText="1"/>
    </xf>
    <xf numFmtId="43" fontId="1" fillId="33" borderId="10" xfId="0" applyNumberFormat="1" applyFont="1" applyFill="1" applyBorder="1" applyAlignment="1">
      <alignment/>
    </xf>
    <xf numFmtId="0" fontId="45" fillId="0" borderId="10" xfId="0" applyFont="1" applyFill="1" applyBorder="1" applyAlignment="1">
      <alignment horizontal="center" wrapText="1"/>
    </xf>
    <xf numFmtId="171" fontId="1" fillId="34" borderId="10" xfId="0" applyNumberFormat="1" applyFont="1" applyFill="1" applyBorder="1" applyAlignment="1">
      <alignment horizontal="center" vertical="center" wrapText="1"/>
    </xf>
    <xf numFmtId="171" fontId="1" fillId="34" borderId="10" xfId="0" applyNumberFormat="1" applyFont="1" applyFill="1" applyBorder="1" applyAlignment="1">
      <alignment horizontal="center"/>
    </xf>
    <xf numFmtId="43" fontId="6" fillId="0" borderId="0" xfId="0" applyNumberFormat="1" applyFont="1" applyFill="1" applyBorder="1" applyAlignment="1">
      <alignment/>
    </xf>
    <xf numFmtId="0" fontId="6" fillId="0" borderId="0" xfId="0" applyFont="1" applyFill="1" applyBorder="1" applyAlignment="1">
      <alignment horizontal="center"/>
    </xf>
    <xf numFmtId="43" fontId="5" fillId="0" borderId="0" xfId="0" applyNumberFormat="1" applyFont="1" applyFill="1" applyAlignment="1">
      <alignment horizontal="center" vertical="top" wrapText="1"/>
    </xf>
    <xf numFmtId="0" fontId="6" fillId="0" borderId="0" xfId="0" applyFont="1" applyFill="1" applyBorder="1" applyAlignment="1">
      <alignment horizontal="center" wrapText="1"/>
    </xf>
    <xf numFmtId="0" fontId="1" fillId="33" borderId="10" xfId="0" applyFont="1" applyFill="1" applyBorder="1" applyAlignment="1">
      <alignment horizontal="center"/>
    </xf>
    <xf numFmtId="43" fontId="1" fillId="35" borderId="10" xfId="0" applyNumberFormat="1" applyFont="1" applyFill="1" applyBorder="1" applyAlignment="1">
      <alignment/>
    </xf>
    <xf numFmtId="0" fontId="1" fillId="35" borderId="10" xfId="0" applyFont="1" applyFill="1" applyBorder="1" applyAlignment="1">
      <alignment/>
    </xf>
    <xf numFmtId="0" fontId="1" fillId="35" borderId="10" xfId="0" applyFont="1" applyFill="1" applyBorder="1" applyAlignment="1">
      <alignment horizontal="center"/>
    </xf>
    <xf numFmtId="0" fontId="1" fillId="36" borderId="10" xfId="0" applyFont="1" applyFill="1" applyBorder="1" applyAlignment="1">
      <alignment horizontal="center" wrapText="1"/>
    </xf>
    <xf numFmtId="171" fontId="1" fillId="0" borderId="0" xfId="0" applyNumberFormat="1" applyFont="1" applyFill="1" applyBorder="1" applyAlignment="1">
      <alignment horizontal="center" vertical="center"/>
    </xf>
    <xf numFmtId="171" fontId="45" fillId="0" borderId="0" xfId="0" applyNumberFormat="1" applyFont="1" applyFill="1" applyAlignment="1">
      <alignment/>
    </xf>
    <xf numFmtId="0" fontId="45" fillId="0" borderId="0" xfId="0" applyFont="1" applyFill="1" applyAlignment="1">
      <alignment horizontal="center" wrapText="1"/>
    </xf>
    <xf numFmtId="0" fontId="4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wrapText="1"/>
    </xf>
    <xf numFmtId="171" fontId="5" fillId="0" borderId="0" xfId="0" applyNumberFormat="1" applyFont="1" applyFill="1" applyAlignment="1">
      <alignment/>
    </xf>
    <xf numFmtId="185" fontId="1" fillId="35" borderId="10" xfId="0" applyNumberFormat="1" applyFont="1" applyFill="1" applyBorder="1" applyAlignment="1">
      <alignment/>
    </xf>
    <xf numFmtId="185" fontId="1" fillId="0" borderId="10" xfId="0" applyNumberFormat="1" applyFont="1" applyFill="1" applyBorder="1" applyAlignment="1">
      <alignment/>
    </xf>
    <xf numFmtId="41" fontId="1" fillId="0" borderId="0" xfId="0" applyNumberFormat="1" applyFont="1" applyFill="1" applyAlignment="1">
      <alignment wrapText="1"/>
    </xf>
    <xf numFmtId="41" fontId="1" fillId="0" borderId="0" xfId="0" applyNumberFormat="1" applyFont="1" applyFill="1" applyBorder="1" applyAlignment="1">
      <alignment wrapText="1"/>
    </xf>
    <xf numFmtId="0" fontId="2" fillId="0" borderId="0" xfId="0" applyFont="1" applyFill="1" applyAlignment="1">
      <alignment horizontal="center"/>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8" fillId="0" borderId="0" xfId="0" applyFont="1" applyFill="1" applyAlignment="1">
      <alignment horizontal="center"/>
    </xf>
    <xf numFmtId="0" fontId="8" fillId="0"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6;&#1090;&#1095;&#1077;&#1090;%20&#1087;&#1086;&#1076;&#1088;&#1072;&#1079;&#1076;&#1077;&#1083;&#1077;&#1085;&#1080;&#1081;\2%20&#1082;&#1074;&#1072;&#1088;&#1090;&#1072;&#1083;\&#1082;%20&#1087;&#1088;&#1080;&#1082;&#1072;&#1079;&#1091;%20220-&#1087;%20&#1052;&#1043;_2018%20(3)_&#1059;&#1044;&#1080;&#1058;&#104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86;&#1090;&#1095;&#1077;&#1090;%20&#1087;&#1086;&#1076;&#1088;&#1072;&#1079;&#1076;&#1077;&#1083;&#1077;&#1085;&#1080;&#1081;\4%20&#1082;&#1074;&#1072;&#1088;&#1090;&#1072;&#1083;\&#1051;&#1055;&#1059;&#1052;&#1043;%20&#1086;&#1090;&#1095;&#1077;&#1090;%20&#1060;&#1040;&#1057;%202018%202%20&#1082;&#1074;&#1072;&#1088;&#1090;&#1072;&#1083;%202018%20&#107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86;&#1090;&#1095;&#1077;&#1090;%20&#1087;&#1086;&#1076;&#1088;&#1072;&#1079;&#1076;&#1077;&#1083;&#1077;&#1085;&#1080;&#1081;\4%20&#1082;&#1074;&#1072;&#1088;&#1090;&#1072;&#1083;\&#1082;%20&#1087;&#1088;&#1080;&#1082;&#1072;&#1079;&#1091;%20220-&#1087;%20&#1052;&#1043;_2018%20(5)_&#1059;&#1044;&#1080;&#1058;&#10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арь"/>
      <sheetName val="февраль"/>
      <sheetName val="март"/>
      <sheetName val="1 квартал"/>
      <sheetName val="апрель"/>
      <sheetName val="май"/>
      <sheetName val="июнь"/>
      <sheetName val="2 квартал"/>
      <sheetName val="июль"/>
      <sheetName val="август"/>
      <sheetName val="сентябрь"/>
      <sheetName val="3 квартал"/>
      <sheetName val="октябрь"/>
      <sheetName val="ноябрь"/>
      <sheetName val="декабрь"/>
      <sheetName val="4 квартал"/>
      <sheetName val="за 2017г."/>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январь 2018"/>
      <sheetName val="февраль 2018"/>
      <sheetName val="март 2018"/>
      <sheetName val="1 квартал 2018"/>
      <sheetName val="апрель 2018"/>
      <sheetName val="май 2018"/>
      <sheetName val=" июнь 2018"/>
      <sheetName val="2 квартал"/>
      <sheetName val="июль 2018"/>
      <sheetName val="август 2018"/>
      <sheetName val="сентябрь 2018"/>
      <sheetName val="3 квартал"/>
      <sheetName val="октябрь"/>
      <sheetName val="ноябрь"/>
      <sheetName val="декабрь"/>
      <sheetName val="4 квартал"/>
      <sheetName val="за 2017г."/>
    </sheetNames>
    <sheetDataSet>
      <sheetData sheetId="12">
        <row r="27">
          <cell r="G27">
            <v>3620911.5799999996</v>
          </cell>
        </row>
      </sheetData>
      <sheetData sheetId="13">
        <row r="27">
          <cell r="G27">
            <v>7515774.92</v>
          </cell>
        </row>
      </sheetData>
      <sheetData sheetId="14">
        <row r="21">
          <cell r="G21">
            <v>6407848.74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Октябрь 18"/>
      <sheetName val="Ноябрь 18"/>
      <sheetName val="Декабрь 18"/>
      <sheetName val="4 квартал 18г."/>
    </sheetNames>
    <sheetDataSet>
      <sheetData sheetId="0">
        <row r="75">
          <cell r="G75">
            <v>1733834.83</v>
          </cell>
        </row>
      </sheetData>
      <sheetData sheetId="1">
        <row r="89">
          <cell r="G89">
            <v>1622609.88</v>
          </cell>
        </row>
      </sheetData>
      <sheetData sheetId="2">
        <row r="78">
          <cell r="G78">
            <v>475779.12</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0"/>
  <sheetViews>
    <sheetView zoomScale="80" zoomScaleNormal="80" zoomScaleSheetLayoutView="100" zoomScalePageLayoutView="0" workbookViewId="0" topLeftCell="A7">
      <selection activeCell="I12" sqref="I12:K19"/>
    </sheetView>
  </sheetViews>
  <sheetFormatPr defaultColWidth="9.00390625" defaultRowHeight="12.75" outlineLevelCol="1"/>
  <cols>
    <col min="1" max="1" width="7.00390625" style="3" customWidth="1"/>
    <col min="2" max="2" width="45.25390625" style="5" customWidth="1"/>
    <col min="3" max="3" width="29.00390625" style="5" customWidth="1"/>
    <col min="4" max="4" width="28.375" style="5" customWidth="1"/>
    <col min="5" max="5" width="29.25390625" style="6" customWidth="1"/>
    <col min="6" max="6" width="20.00390625" style="6" customWidth="1"/>
    <col min="7" max="7" width="20.00390625" style="5" customWidth="1"/>
    <col min="8" max="8" width="22.375" style="6" customWidth="1"/>
    <col min="9" max="9" width="18.375" style="28" hidden="1" customWidth="1" outlineLevel="1"/>
    <col min="10" max="10" width="15.875" style="25" hidden="1" customWidth="1" outlineLevel="1"/>
    <col min="11" max="11" width="16.375" style="25" hidden="1" customWidth="1" outlineLevel="1"/>
    <col min="12" max="12" width="9.125" style="4" customWidth="1" collapsed="1"/>
    <col min="13" max="16384" width="9.125" style="4" customWidth="1"/>
  </cols>
  <sheetData>
    <row r="1" ht="12.75">
      <c r="H1" s="6" t="s">
        <v>6</v>
      </c>
    </row>
    <row r="2" ht="12.75">
      <c r="H2" s="6" t="s">
        <v>2</v>
      </c>
    </row>
    <row r="3" ht="12.75">
      <c r="H3" s="6" t="s">
        <v>55</v>
      </c>
    </row>
    <row r="4" spans="1:11" s="8" customFormat="1" ht="15.75">
      <c r="A4" s="7"/>
      <c r="B4" s="9"/>
      <c r="C4" s="9"/>
      <c r="D4" s="9"/>
      <c r="E4" s="27"/>
      <c r="F4" s="27"/>
      <c r="G4" s="9"/>
      <c r="H4" s="27"/>
      <c r="I4" s="55"/>
      <c r="J4" s="31"/>
      <c r="K4" s="31"/>
    </row>
    <row r="5" spans="1:11" s="8" customFormat="1" ht="15.75">
      <c r="A5" s="7"/>
      <c r="B5" s="9"/>
      <c r="C5" s="9"/>
      <c r="D5" s="9"/>
      <c r="E5" s="27"/>
      <c r="F5" s="27"/>
      <c r="G5" s="9"/>
      <c r="H5" s="27"/>
      <c r="I5" s="55"/>
      <c r="J5" s="31"/>
      <c r="K5" s="31"/>
    </row>
    <row r="6" spans="1:8" ht="16.5">
      <c r="A6" s="157" t="s">
        <v>7</v>
      </c>
      <c r="B6" s="157"/>
      <c r="C6" s="157"/>
      <c r="D6" s="157"/>
      <c r="E6" s="157"/>
      <c r="F6" s="157"/>
      <c r="G6" s="157"/>
      <c r="H6" s="157"/>
    </row>
    <row r="7" spans="1:8" ht="16.5">
      <c r="A7" s="157" t="s">
        <v>245</v>
      </c>
      <c r="B7" s="157"/>
      <c r="C7" s="157"/>
      <c r="D7" s="157"/>
      <c r="E7" s="157"/>
      <c r="F7" s="157"/>
      <c r="G7" s="157"/>
      <c r="H7" s="157"/>
    </row>
    <row r="8" spans="1:8" ht="16.5">
      <c r="A8" s="157"/>
      <c r="B8" s="157"/>
      <c r="C8" s="157"/>
      <c r="D8" s="157"/>
      <c r="E8" s="157"/>
      <c r="F8" s="157"/>
      <c r="G8" s="157"/>
      <c r="H8" s="157"/>
    </row>
    <row r="9" spans="1:11" s="8" customFormat="1" ht="15.75">
      <c r="A9" s="7"/>
      <c r="B9" s="9"/>
      <c r="C9" s="9"/>
      <c r="D9" s="9"/>
      <c r="E9" s="27"/>
      <c r="F9" s="27"/>
      <c r="G9" s="9"/>
      <c r="H9" s="27"/>
      <c r="I9" s="55"/>
      <c r="J9" s="31"/>
      <c r="K9" s="31"/>
    </row>
    <row r="10" spans="1:11" s="11" customFormat="1" ht="94.5" customHeight="1">
      <c r="A10" s="10" t="s">
        <v>0</v>
      </c>
      <c r="B10" s="10" t="s">
        <v>1</v>
      </c>
      <c r="C10" s="10" t="s">
        <v>5</v>
      </c>
      <c r="D10" s="10" t="s">
        <v>4</v>
      </c>
      <c r="E10" s="10" t="s">
        <v>8</v>
      </c>
      <c r="F10" s="10" t="s">
        <v>9</v>
      </c>
      <c r="G10" s="10" t="s">
        <v>10</v>
      </c>
      <c r="H10" s="10" t="s">
        <v>11</v>
      </c>
      <c r="I10" s="29" t="s">
        <v>54</v>
      </c>
      <c r="J10" s="52" t="s">
        <v>35</v>
      </c>
      <c r="K10" s="52" t="s">
        <v>17</v>
      </c>
    </row>
    <row r="11" spans="1:11" s="13" customFormat="1" ht="14.25" customHeight="1">
      <c r="A11" s="12">
        <v>1</v>
      </c>
      <c r="B11" s="10">
        <v>2</v>
      </c>
      <c r="C11" s="10">
        <v>3</v>
      </c>
      <c r="D11" s="10">
        <v>4</v>
      </c>
      <c r="E11" s="10">
        <v>5</v>
      </c>
      <c r="F11" s="10">
        <v>6</v>
      </c>
      <c r="G11" s="10">
        <v>7</v>
      </c>
      <c r="H11" s="10">
        <v>8</v>
      </c>
      <c r="I11" s="30"/>
      <c r="J11" s="56"/>
      <c r="K11" s="56"/>
    </row>
    <row r="12" spans="1:11" ht="36" customHeight="1">
      <c r="A12" s="14" t="s">
        <v>12</v>
      </c>
      <c r="B12" s="158" t="s">
        <v>40</v>
      </c>
      <c r="C12" s="158" t="s">
        <v>41</v>
      </c>
      <c r="D12" s="158" t="s">
        <v>42</v>
      </c>
      <c r="E12" s="41" t="s">
        <v>25</v>
      </c>
      <c r="F12" s="42" t="s">
        <v>279</v>
      </c>
      <c r="G12" s="42">
        <f aca="true" t="shared" si="0" ref="G12:G19">SUM(I12:K12)</f>
        <v>134160.97999999998</v>
      </c>
      <c r="H12" s="42" t="s">
        <v>62</v>
      </c>
      <c r="J12" s="25">
        <v>99900</v>
      </c>
      <c r="K12" s="25">
        <v>34260.979999999996</v>
      </c>
    </row>
    <row r="13" spans="1:11" s="17" customFormat="1" ht="126.75" customHeight="1">
      <c r="A13" s="14" t="s">
        <v>28</v>
      </c>
      <c r="B13" s="159"/>
      <c r="C13" s="159"/>
      <c r="D13" s="159"/>
      <c r="E13" s="43" t="s">
        <v>21</v>
      </c>
      <c r="F13" s="42" t="s">
        <v>275</v>
      </c>
      <c r="G13" s="44">
        <f t="shared" si="0"/>
        <v>12943268.525799999</v>
      </c>
      <c r="H13" s="42" t="s">
        <v>59</v>
      </c>
      <c r="I13" s="34">
        <f>сводка_2!H12+сводка_2!H16+сводка_2!H18+сводка_2!H19</f>
        <v>12318352.525799999</v>
      </c>
      <c r="J13" s="32">
        <v>624916</v>
      </c>
      <c r="K13" s="49"/>
    </row>
    <row r="14" spans="1:11" ht="32.25" customHeight="1">
      <c r="A14" s="14" t="s">
        <v>29</v>
      </c>
      <c r="B14" s="159"/>
      <c r="C14" s="159"/>
      <c r="D14" s="159"/>
      <c r="E14" s="41" t="s">
        <v>24</v>
      </c>
      <c r="F14" s="42" t="s">
        <v>280</v>
      </c>
      <c r="G14" s="44">
        <f t="shared" si="0"/>
        <v>13927461.4</v>
      </c>
      <c r="H14" s="42" t="s">
        <v>68</v>
      </c>
      <c r="I14" s="34">
        <f>сводка_2!H14+сводка_2!H15</f>
        <v>13216000</v>
      </c>
      <c r="J14" s="34">
        <v>544571.4</v>
      </c>
      <c r="K14" s="25">
        <v>166890</v>
      </c>
    </row>
    <row r="15" spans="1:11" s="19" customFormat="1" ht="28.5" customHeight="1">
      <c r="A15" s="14" t="s">
        <v>30</v>
      </c>
      <c r="B15" s="159"/>
      <c r="C15" s="159"/>
      <c r="D15" s="159"/>
      <c r="E15" s="41" t="s">
        <v>23</v>
      </c>
      <c r="F15" s="42" t="s">
        <v>271</v>
      </c>
      <c r="G15" s="44">
        <f t="shared" si="0"/>
        <v>21729430</v>
      </c>
      <c r="H15" s="42" t="s">
        <v>272</v>
      </c>
      <c r="I15" s="28">
        <f>сводка_2!H13+сводка_2!H17+сводка_2!H22</f>
        <v>21729430</v>
      </c>
      <c r="J15" s="28"/>
      <c r="K15" s="28"/>
    </row>
    <row r="16" spans="1:11" s="19" customFormat="1" ht="22.5" customHeight="1">
      <c r="A16" s="14" t="s">
        <v>31</v>
      </c>
      <c r="B16" s="159"/>
      <c r="C16" s="159"/>
      <c r="D16" s="159"/>
      <c r="E16" s="41" t="s">
        <v>27</v>
      </c>
      <c r="F16" s="42"/>
      <c r="G16" s="44">
        <f t="shared" si="0"/>
        <v>0</v>
      </c>
      <c r="H16" s="42"/>
      <c r="I16" s="28"/>
      <c r="J16" s="28"/>
      <c r="K16" s="28"/>
    </row>
    <row r="17" spans="1:11" s="19" customFormat="1" ht="51.75" customHeight="1">
      <c r="A17" s="14" t="s">
        <v>32</v>
      </c>
      <c r="B17" s="159"/>
      <c r="C17" s="159"/>
      <c r="D17" s="159"/>
      <c r="E17" s="43" t="s">
        <v>22</v>
      </c>
      <c r="F17" s="42" t="s">
        <v>281</v>
      </c>
      <c r="G17" s="44">
        <f t="shared" si="0"/>
        <v>10285815.46</v>
      </c>
      <c r="H17" s="42" t="s">
        <v>71</v>
      </c>
      <c r="I17" s="28">
        <f>сводка_2!H23</f>
        <v>9492093.46</v>
      </c>
      <c r="J17" s="28">
        <v>165500</v>
      </c>
      <c r="K17" s="28">
        <v>628222</v>
      </c>
    </row>
    <row r="18" spans="1:11" s="19" customFormat="1" ht="51.75" customHeight="1">
      <c r="A18" s="14"/>
      <c r="B18" s="159"/>
      <c r="C18" s="159"/>
      <c r="D18" s="159"/>
      <c r="E18" s="43" t="s">
        <v>153</v>
      </c>
      <c r="F18" s="42"/>
      <c r="G18" s="44">
        <f t="shared" si="0"/>
        <v>0</v>
      </c>
      <c r="H18" s="42"/>
      <c r="I18" s="28"/>
      <c r="J18" s="28"/>
      <c r="K18" s="28"/>
    </row>
    <row r="19" spans="1:11" s="19" customFormat="1" ht="97.5" customHeight="1">
      <c r="A19" s="14" t="s">
        <v>39</v>
      </c>
      <c r="B19" s="160"/>
      <c r="C19" s="160"/>
      <c r="D19" s="160"/>
      <c r="E19" s="41" t="s">
        <v>33</v>
      </c>
      <c r="F19" s="42" t="s">
        <v>282</v>
      </c>
      <c r="G19" s="44">
        <f t="shared" si="0"/>
        <v>1405208.83</v>
      </c>
      <c r="H19" s="42" t="s">
        <v>61</v>
      </c>
      <c r="I19" s="28"/>
      <c r="J19" s="25">
        <v>810075.58</v>
      </c>
      <c r="K19" s="28">
        <v>595133.25</v>
      </c>
    </row>
    <row r="20" spans="7:11" ht="12.75">
      <c r="G20" s="45">
        <f>SUM(G12:G19)</f>
        <v>60425345.1958</v>
      </c>
      <c r="I20" s="28">
        <f>SUM(I12:I19)</f>
        <v>56755875.9858</v>
      </c>
      <c r="J20" s="28">
        <f>SUM(J12:J19)</f>
        <v>2244962.98</v>
      </c>
      <c r="K20" s="28">
        <f>SUM(K12:K19)</f>
        <v>1424506.23</v>
      </c>
    </row>
  </sheetData>
  <sheetProtection/>
  <mergeCells count="6">
    <mergeCell ref="A6:H6"/>
    <mergeCell ref="A7:H7"/>
    <mergeCell ref="A8:H8"/>
    <mergeCell ref="B12:B19"/>
    <mergeCell ref="C12:C19"/>
    <mergeCell ref="D12:D19"/>
  </mergeCells>
  <printOptions/>
  <pageMargins left="0.2362204724409449" right="0.2362204724409449" top="0.7480314960629921" bottom="0.7480314960629921" header="0.31496062992125984" footer="0.31496062992125984"/>
  <pageSetup horizontalDpi="600" verticalDpi="600" orientation="landscape" paperSize="9" scale="6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0.xml><?xml version="1.0" encoding="utf-8"?>
<worksheet xmlns="http://schemas.openxmlformats.org/spreadsheetml/2006/main" xmlns:r="http://schemas.openxmlformats.org/officeDocument/2006/relationships">
  <dimension ref="A1:K19"/>
  <sheetViews>
    <sheetView zoomScaleSheetLayoutView="100" zoomScalePageLayoutView="0" workbookViewId="0" topLeftCell="D10">
      <selection activeCell="I12" sqref="I12:K18"/>
    </sheetView>
  </sheetViews>
  <sheetFormatPr defaultColWidth="9.00390625" defaultRowHeight="12.75" outlineLevelCol="1"/>
  <cols>
    <col min="1" max="1" width="7.00390625" style="3" customWidth="1"/>
    <col min="2" max="4" width="45.00390625" style="4" customWidth="1"/>
    <col min="5" max="5" width="40.25390625" style="5" customWidth="1"/>
    <col min="6" max="6" width="20.00390625" style="62" customWidth="1"/>
    <col min="7" max="7" width="20.00390625" style="61" customWidth="1"/>
    <col min="8" max="8" width="23.75390625" style="62" customWidth="1"/>
    <col min="9" max="9" width="14.125" style="28" hidden="1" customWidth="1" outlineLevel="1"/>
    <col min="10" max="10" width="14.125" style="25" hidden="1" customWidth="1" outlineLevel="1"/>
    <col min="11" max="11" width="14.125" style="28" hidden="1" customWidth="1" outlineLevel="1"/>
    <col min="12" max="12" width="9.125" style="4" customWidth="1" collapsed="1"/>
    <col min="13" max="16384" width="9.125" style="4" customWidth="1"/>
  </cols>
  <sheetData>
    <row r="1" ht="12.75">
      <c r="H1" s="62" t="s">
        <v>6</v>
      </c>
    </row>
    <row r="2" ht="12.75">
      <c r="H2" s="62" t="s">
        <v>2</v>
      </c>
    </row>
    <row r="3" ht="12.75">
      <c r="H3" s="62" t="s">
        <v>3</v>
      </c>
    </row>
    <row r="4" spans="1:11" s="8" customFormat="1" ht="15.75">
      <c r="A4" s="7"/>
      <c r="E4" s="9"/>
      <c r="F4" s="64"/>
      <c r="G4" s="63"/>
      <c r="H4" s="64"/>
      <c r="I4" s="55"/>
      <c r="J4" s="31"/>
      <c r="K4" s="55"/>
    </row>
    <row r="5" spans="1:11" s="8" customFormat="1" ht="15.75">
      <c r="A5" s="7"/>
      <c r="E5" s="9"/>
      <c r="F5" s="64"/>
      <c r="G5" s="63"/>
      <c r="H5" s="64"/>
      <c r="I5" s="55"/>
      <c r="J5" s="31"/>
      <c r="K5" s="55"/>
    </row>
    <row r="6" spans="1:8" ht="16.5">
      <c r="A6" s="157" t="s">
        <v>7</v>
      </c>
      <c r="B6" s="157"/>
      <c r="C6" s="157"/>
      <c r="D6" s="157"/>
      <c r="E6" s="157"/>
      <c r="F6" s="157"/>
      <c r="G6" s="157"/>
      <c r="H6" s="157"/>
    </row>
    <row r="7" spans="1:8" ht="16.5">
      <c r="A7" s="157" t="s">
        <v>476</v>
      </c>
      <c r="B7" s="157"/>
      <c r="C7" s="157"/>
      <c r="D7" s="157"/>
      <c r="E7" s="157"/>
      <c r="F7" s="157"/>
      <c r="G7" s="157"/>
      <c r="H7" s="157"/>
    </row>
    <row r="8" spans="1:8" ht="16.5">
      <c r="A8" s="157"/>
      <c r="B8" s="157"/>
      <c r="C8" s="157"/>
      <c r="D8" s="157"/>
      <c r="E8" s="157"/>
      <c r="F8" s="157"/>
      <c r="G8" s="157"/>
      <c r="H8" s="157"/>
    </row>
    <row r="9" spans="1:11" s="8" customFormat="1" ht="15.75">
      <c r="A9" s="7"/>
      <c r="E9" s="9"/>
      <c r="F9" s="64"/>
      <c r="G9" s="63"/>
      <c r="H9" s="64"/>
      <c r="I9" s="55"/>
      <c r="J9" s="31"/>
      <c r="K9" s="55"/>
    </row>
    <row r="10" spans="1:11" s="11" customFormat="1" ht="90">
      <c r="A10" s="10" t="s">
        <v>0</v>
      </c>
      <c r="B10" s="10" t="s">
        <v>1</v>
      </c>
      <c r="C10" s="10" t="s">
        <v>5</v>
      </c>
      <c r="D10" s="10" t="s">
        <v>4</v>
      </c>
      <c r="E10" s="10" t="s">
        <v>8</v>
      </c>
      <c r="F10" s="33" t="s">
        <v>9</v>
      </c>
      <c r="G10" s="33" t="s">
        <v>10</v>
      </c>
      <c r="H10" s="33" t="s">
        <v>11</v>
      </c>
      <c r="I10" s="29" t="s">
        <v>54</v>
      </c>
      <c r="J10" s="29" t="s">
        <v>35</v>
      </c>
      <c r="K10" s="29" t="s">
        <v>17</v>
      </c>
    </row>
    <row r="11" spans="1:11" s="13" customFormat="1" ht="11.25">
      <c r="A11" s="12">
        <v>1</v>
      </c>
      <c r="B11" s="12">
        <v>2</v>
      </c>
      <c r="C11" s="12">
        <v>3</v>
      </c>
      <c r="D11" s="12">
        <v>4</v>
      </c>
      <c r="E11" s="10">
        <v>5</v>
      </c>
      <c r="F11" s="33">
        <v>6</v>
      </c>
      <c r="G11" s="65">
        <v>7</v>
      </c>
      <c r="H11" s="33">
        <v>8</v>
      </c>
      <c r="I11" s="30"/>
      <c r="J11" s="56"/>
      <c r="K11" s="30"/>
    </row>
    <row r="12" spans="1:11" ht="12.75" customHeight="1">
      <c r="A12" s="14" t="s">
        <v>12</v>
      </c>
      <c r="B12" s="158" t="s">
        <v>40</v>
      </c>
      <c r="C12" s="158" t="s">
        <v>41</v>
      </c>
      <c r="D12" s="158" t="s">
        <v>42</v>
      </c>
      <c r="E12" s="15" t="s">
        <v>25</v>
      </c>
      <c r="F12" s="57" t="s">
        <v>484</v>
      </c>
      <c r="G12" s="60">
        <f>SUM(I12:K12)</f>
        <v>1219004.73</v>
      </c>
      <c r="H12" s="59" t="s">
        <v>14</v>
      </c>
      <c r="K12" s="28">
        <v>1219004.73</v>
      </c>
    </row>
    <row r="13" spans="1:11" s="17" customFormat="1" ht="76.5">
      <c r="A13" s="14" t="s">
        <v>28</v>
      </c>
      <c r="B13" s="159"/>
      <c r="C13" s="159"/>
      <c r="D13" s="159"/>
      <c r="E13" s="1" t="s">
        <v>21</v>
      </c>
      <c r="F13" s="59" t="s">
        <v>485</v>
      </c>
      <c r="G13" s="60">
        <f aca="true" t="shared" si="0" ref="G13:G18">SUM(I13:K13)</f>
        <v>4445381.78</v>
      </c>
      <c r="H13" s="59" t="s">
        <v>56</v>
      </c>
      <c r="I13" s="32">
        <f>сводка_2!H99</f>
        <v>3894000</v>
      </c>
      <c r="J13" s="49"/>
      <c r="K13" s="32">
        <v>551381.78</v>
      </c>
    </row>
    <row r="14" spans="1:11" ht="25.5">
      <c r="A14" s="14" t="s">
        <v>29</v>
      </c>
      <c r="B14" s="159"/>
      <c r="C14" s="159"/>
      <c r="D14" s="159"/>
      <c r="E14" s="15" t="s">
        <v>24</v>
      </c>
      <c r="F14" s="59" t="s">
        <v>486</v>
      </c>
      <c r="G14" s="60">
        <f t="shared" si="0"/>
        <v>1165427.46</v>
      </c>
      <c r="H14" s="59" t="s">
        <v>62</v>
      </c>
      <c r="J14" s="25">
        <v>511179.6</v>
      </c>
      <c r="K14" s="28">
        <v>654247.86</v>
      </c>
    </row>
    <row r="15" spans="1:11" s="19" customFormat="1" ht="12.75">
      <c r="A15" s="14" t="s">
        <v>30</v>
      </c>
      <c r="B15" s="159"/>
      <c r="C15" s="159"/>
      <c r="D15" s="159"/>
      <c r="E15" s="15" t="s">
        <v>23</v>
      </c>
      <c r="F15" s="59" t="s">
        <v>36</v>
      </c>
      <c r="G15" s="60">
        <f t="shared" si="0"/>
        <v>744000</v>
      </c>
      <c r="H15" s="59" t="s">
        <v>18</v>
      </c>
      <c r="I15" s="28">
        <f>сводка_2!H101</f>
        <v>744000</v>
      </c>
      <c r="J15" s="25"/>
      <c r="K15" s="28"/>
    </row>
    <row r="16" spans="1:11" s="19" customFormat="1" ht="25.5">
      <c r="A16" s="14" t="s">
        <v>31</v>
      </c>
      <c r="B16" s="159"/>
      <c r="C16" s="159"/>
      <c r="D16" s="159"/>
      <c r="E16" s="15" t="s">
        <v>27</v>
      </c>
      <c r="F16" s="59" t="s">
        <v>487</v>
      </c>
      <c r="G16" s="60">
        <f t="shared" si="0"/>
        <v>1669687.5</v>
      </c>
      <c r="H16" s="59" t="s">
        <v>14</v>
      </c>
      <c r="I16" s="28">
        <f>сводка_2!H102</f>
        <v>1483820.5</v>
      </c>
      <c r="J16" s="25"/>
      <c r="K16" s="28">
        <v>185867</v>
      </c>
    </row>
    <row r="17" spans="1:11" s="19" customFormat="1" ht="38.25">
      <c r="A17" s="14" t="s">
        <v>32</v>
      </c>
      <c r="B17" s="159"/>
      <c r="C17" s="159"/>
      <c r="D17" s="159"/>
      <c r="E17" s="1" t="s">
        <v>22</v>
      </c>
      <c r="F17" s="59" t="s">
        <v>488</v>
      </c>
      <c r="G17" s="60">
        <f t="shared" si="0"/>
        <v>1356717.63</v>
      </c>
      <c r="H17" s="59" t="s">
        <v>56</v>
      </c>
      <c r="I17" s="28">
        <f>сводка_2!H100</f>
        <v>592000</v>
      </c>
      <c r="J17" s="25">
        <v>116919.02</v>
      </c>
      <c r="K17" s="28">
        <v>647798.61</v>
      </c>
    </row>
    <row r="18" spans="1:11" s="19" customFormat="1" ht="229.5" customHeight="1">
      <c r="A18" s="14" t="s">
        <v>39</v>
      </c>
      <c r="B18" s="160"/>
      <c r="C18" s="160"/>
      <c r="D18" s="160"/>
      <c r="E18" s="15" t="s">
        <v>33</v>
      </c>
      <c r="F18" s="59" t="s">
        <v>489</v>
      </c>
      <c r="G18" s="60">
        <f t="shared" si="0"/>
        <v>1514694.0100000002</v>
      </c>
      <c r="H18" s="59" t="s">
        <v>70</v>
      </c>
      <c r="I18" s="28">
        <f>сводка_2!H97</f>
        <v>118465.37</v>
      </c>
      <c r="J18" s="25">
        <v>899006.6400000004</v>
      </c>
      <c r="K18" s="28">
        <v>497222</v>
      </c>
    </row>
    <row r="19" spans="7:11" ht="12.75">
      <c r="G19" s="66">
        <f>SUM(G12:G18)</f>
        <v>12114913.109999998</v>
      </c>
      <c r="I19" s="28">
        <f>SUM(I12:I18)</f>
        <v>6832285.87</v>
      </c>
      <c r="J19" s="28">
        <f>SUM(J12:J18)</f>
        <v>1527105.2600000002</v>
      </c>
      <c r="K19" s="28">
        <f>SUM(K12:K18)</f>
        <v>3755521.98</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1.xml><?xml version="1.0" encoding="utf-8"?>
<worksheet xmlns="http://schemas.openxmlformats.org/spreadsheetml/2006/main" xmlns:r="http://schemas.openxmlformats.org/officeDocument/2006/relationships">
  <dimension ref="A1:K19"/>
  <sheetViews>
    <sheetView zoomScaleSheetLayoutView="100" zoomScalePageLayoutView="0" workbookViewId="0" topLeftCell="A12">
      <selection activeCell="I12" sqref="I12:K18"/>
    </sheetView>
  </sheetViews>
  <sheetFormatPr defaultColWidth="9.00390625" defaultRowHeight="12.75" outlineLevelCol="1"/>
  <cols>
    <col min="1" max="1" width="7.00390625" style="3" customWidth="1"/>
    <col min="2" max="4" width="25.375" style="4" customWidth="1"/>
    <col min="5" max="5" width="40.25390625" style="5" customWidth="1"/>
    <col min="6" max="7" width="20.00390625" style="68" customWidth="1"/>
    <col min="8" max="8" width="23.75390625" style="68" customWidth="1"/>
    <col min="9" max="9" width="14.625" style="28" hidden="1" customWidth="1" outlineLevel="1"/>
    <col min="10" max="10" width="14.25390625" style="25" hidden="1" customWidth="1" outlineLevel="1"/>
    <col min="11" max="11" width="13.00390625" style="25" hidden="1" customWidth="1" outlineLevel="1"/>
    <col min="12" max="12" width="9.125" style="4" customWidth="1" collapsed="1"/>
    <col min="13" max="16384" width="9.125" style="4" customWidth="1"/>
  </cols>
  <sheetData>
    <row r="1" ht="12.75">
      <c r="H1" s="68" t="s">
        <v>6</v>
      </c>
    </row>
    <row r="2" ht="12.75">
      <c r="H2" s="68" t="s">
        <v>2</v>
      </c>
    </row>
    <row r="3" ht="12.75">
      <c r="H3" s="68" t="s">
        <v>3</v>
      </c>
    </row>
    <row r="4" spans="1:11" s="8" customFormat="1" ht="15.75">
      <c r="A4" s="7"/>
      <c r="E4" s="9"/>
      <c r="F4" s="69"/>
      <c r="G4" s="69"/>
      <c r="H4" s="69"/>
      <c r="I4" s="55"/>
      <c r="J4" s="31"/>
      <c r="K4" s="31"/>
    </row>
    <row r="5" spans="1:11" s="8" customFormat="1" ht="15.75">
      <c r="A5" s="7"/>
      <c r="E5" s="9"/>
      <c r="F5" s="69"/>
      <c r="G5" s="69"/>
      <c r="H5" s="69"/>
      <c r="I5" s="55"/>
      <c r="J5" s="31"/>
      <c r="K5" s="31"/>
    </row>
    <row r="6" spans="1:8" ht="16.5">
      <c r="A6" s="157" t="s">
        <v>7</v>
      </c>
      <c r="B6" s="157"/>
      <c r="C6" s="157"/>
      <c r="D6" s="157"/>
      <c r="E6" s="157"/>
      <c r="F6" s="157"/>
      <c r="G6" s="157"/>
      <c r="H6" s="157"/>
    </row>
    <row r="7" spans="1:8" ht="16.5">
      <c r="A7" s="157" t="s">
        <v>475</v>
      </c>
      <c r="B7" s="157"/>
      <c r="C7" s="157"/>
      <c r="D7" s="157"/>
      <c r="E7" s="157"/>
      <c r="F7" s="157"/>
      <c r="G7" s="157"/>
      <c r="H7" s="157"/>
    </row>
    <row r="8" spans="1:8" ht="16.5">
      <c r="A8" s="157"/>
      <c r="B8" s="157"/>
      <c r="C8" s="157"/>
      <c r="D8" s="157"/>
      <c r="E8" s="157"/>
      <c r="F8" s="157"/>
      <c r="G8" s="157"/>
      <c r="H8" s="157"/>
    </row>
    <row r="9" spans="1:11" s="8" customFormat="1" ht="15.75">
      <c r="A9" s="7"/>
      <c r="E9" s="9"/>
      <c r="F9" s="69"/>
      <c r="G9" s="69"/>
      <c r="H9" s="69"/>
      <c r="I9" s="55"/>
      <c r="J9" s="31"/>
      <c r="K9" s="31"/>
    </row>
    <row r="10" spans="1:11" s="11" customFormat="1" ht="101.25">
      <c r="A10" s="10" t="s">
        <v>0</v>
      </c>
      <c r="B10" s="10" t="s">
        <v>1</v>
      </c>
      <c r="C10" s="10" t="s">
        <v>5</v>
      </c>
      <c r="D10" s="10" t="s">
        <v>4</v>
      </c>
      <c r="E10" s="10" t="s">
        <v>8</v>
      </c>
      <c r="F10" s="67" t="s">
        <v>9</v>
      </c>
      <c r="G10" s="67" t="s">
        <v>10</v>
      </c>
      <c r="H10" s="67" t="s">
        <v>11</v>
      </c>
      <c r="I10" s="29" t="s">
        <v>54</v>
      </c>
      <c r="J10" s="29" t="s">
        <v>35</v>
      </c>
      <c r="K10" s="29" t="s">
        <v>17</v>
      </c>
    </row>
    <row r="11" spans="1:11" s="13" customFormat="1" ht="21" customHeight="1">
      <c r="A11" s="12">
        <v>1</v>
      </c>
      <c r="B11" s="12">
        <v>2</v>
      </c>
      <c r="C11" s="12">
        <v>3</v>
      </c>
      <c r="D11" s="12">
        <v>4</v>
      </c>
      <c r="E11" s="10">
        <v>5</v>
      </c>
      <c r="F11" s="10">
        <v>6</v>
      </c>
      <c r="G11" s="10">
        <v>7</v>
      </c>
      <c r="H11" s="10">
        <v>8</v>
      </c>
      <c r="I11" s="30"/>
      <c r="J11" s="56"/>
      <c r="K11" s="56"/>
    </row>
    <row r="12" spans="1:11" ht="28.5" customHeight="1">
      <c r="A12" s="14" t="s">
        <v>12</v>
      </c>
      <c r="B12" s="158" t="s">
        <v>40</v>
      </c>
      <c r="C12" s="158" t="s">
        <v>41</v>
      </c>
      <c r="D12" s="158" t="s">
        <v>42</v>
      </c>
      <c r="E12" s="15" t="s">
        <v>25</v>
      </c>
      <c r="F12" s="42" t="s">
        <v>490</v>
      </c>
      <c r="G12" s="42">
        <f aca="true" t="shared" si="0" ref="G12:G18">SUM(I12:K12)</f>
        <v>15901520.543631</v>
      </c>
      <c r="H12" s="42" t="s">
        <v>69</v>
      </c>
      <c r="I12" s="28">
        <f>сводка_2!H106+сводка_2!H109+сводка_2!H110+сводка_2!H111+сводка_2!H112</f>
        <v>10799843.303631</v>
      </c>
      <c r="K12" s="25">
        <v>5101677.24</v>
      </c>
    </row>
    <row r="13" spans="1:11" s="17" customFormat="1" ht="76.5">
      <c r="A13" s="14" t="s">
        <v>28</v>
      </c>
      <c r="B13" s="159"/>
      <c r="C13" s="159"/>
      <c r="D13" s="159"/>
      <c r="E13" s="1" t="s">
        <v>21</v>
      </c>
      <c r="F13" s="42" t="s">
        <v>491</v>
      </c>
      <c r="G13" s="42">
        <f t="shared" si="0"/>
        <v>318466.98</v>
      </c>
      <c r="H13" s="60" t="s">
        <v>14</v>
      </c>
      <c r="I13" s="32"/>
      <c r="J13" s="49"/>
      <c r="K13" s="49">
        <v>318466.98</v>
      </c>
    </row>
    <row r="14" spans="1:11" ht="25.5">
      <c r="A14" s="14" t="s">
        <v>29</v>
      </c>
      <c r="B14" s="159"/>
      <c r="C14" s="159"/>
      <c r="D14" s="159"/>
      <c r="E14" s="15" t="s">
        <v>24</v>
      </c>
      <c r="F14" s="42" t="s">
        <v>492</v>
      </c>
      <c r="G14" s="42">
        <f t="shared" si="0"/>
        <v>3013037.4699999997</v>
      </c>
      <c r="H14" s="42" t="s">
        <v>68</v>
      </c>
      <c r="I14" s="28">
        <f>+сводка_2!H104+сводка_2!H113</f>
        <v>2191775</v>
      </c>
      <c r="J14" s="25">
        <v>218563.82</v>
      </c>
      <c r="K14" s="25">
        <v>602698.65</v>
      </c>
    </row>
    <row r="15" spans="1:11" s="19" customFormat="1" ht="12.75">
      <c r="A15" s="14" t="s">
        <v>30</v>
      </c>
      <c r="B15" s="159"/>
      <c r="C15" s="159"/>
      <c r="D15" s="159"/>
      <c r="E15" s="15" t="s">
        <v>23</v>
      </c>
      <c r="F15" s="42" t="s">
        <v>58</v>
      </c>
      <c r="G15" s="42">
        <f t="shared" si="0"/>
        <v>12100000</v>
      </c>
      <c r="H15" s="42" t="s">
        <v>15</v>
      </c>
      <c r="I15" s="28">
        <f>сводка_2!H105+сводка_2!H103</f>
        <v>12100000</v>
      </c>
      <c r="J15" s="25"/>
      <c r="K15" s="28"/>
    </row>
    <row r="16" spans="1:11" s="19" customFormat="1" ht="12.75">
      <c r="A16" s="14" t="s">
        <v>31</v>
      </c>
      <c r="B16" s="159"/>
      <c r="C16" s="159"/>
      <c r="D16" s="159"/>
      <c r="E16" s="15" t="s">
        <v>27</v>
      </c>
      <c r="F16" s="42" t="s">
        <v>493</v>
      </c>
      <c r="G16" s="42">
        <f t="shared" si="0"/>
        <v>2370.8</v>
      </c>
      <c r="H16" s="60" t="s">
        <v>14</v>
      </c>
      <c r="I16" s="28"/>
      <c r="J16" s="25"/>
      <c r="K16" s="28">
        <v>2370.8</v>
      </c>
    </row>
    <row r="17" spans="1:11" s="19" customFormat="1" ht="38.25">
      <c r="A17" s="14" t="s">
        <v>32</v>
      </c>
      <c r="B17" s="159"/>
      <c r="C17" s="159"/>
      <c r="D17" s="159"/>
      <c r="E17" s="1" t="s">
        <v>22</v>
      </c>
      <c r="F17" s="42" t="s">
        <v>494</v>
      </c>
      <c r="G17" s="42">
        <f t="shared" si="0"/>
        <v>322073</v>
      </c>
      <c r="H17" s="60" t="s">
        <v>14</v>
      </c>
      <c r="I17" s="28"/>
      <c r="J17" s="25">
        <v>76750</v>
      </c>
      <c r="K17" s="28">
        <v>245323</v>
      </c>
    </row>
    <row r="18" spans="1:11" s="19" customFormat="1" ht="409.5" customHeight="1">
      <c r="A18" s="14" t="s">
        <v>39</v>
      </c>
      <c r="B18" s="160"/>
      <c r="C18" s="160"/>
      <c r="D18" s="160"/>
      <c r="E18" s="75" t="s">
        <v>33</v>
      </c>
      <c r="F18" s="42" t="s">
        <v>495</v>
      </c>
      <c r="G18" s="42">
        <f t="shared" si="0"/>
        <v>611226.44</v>
      </c>
      <c r="H18" s="59" t="s">
        <v>61</v>
      </c>
      <c r="I18" s="28"/>
      <c r="J18" s="25"/>
      <c r="K18" s="25">
        <v>611226.44</v>
      </c>
    </row>
    <row r="19" spans="7:11" ht="12.75">
      <c r="G19" s="70">
        <f>SUM(G12:G18)</f>
        <v>32268695.233631004</v>
      </c>
      <c r="I19" s="28">
        <f>SUM(I12:I18)</f>
        <v>25091618.303631</v>
      </c>
      <c r="J19" s="28">
        <f>SUM(J12:J18)</f>
        <v>295313.82</v>
      </c>
      <c r="K19" s="28">
        <f>SUM(K12:K18)</f>
        <v>6881763.110000001</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2.xml><?xml version="1.0" encoding="utf-8"?>
<worksheet xmlns="http://schemas.openxmlformats.org/spreadsheetml/2006/main" xmlns:r="http://schemas.openxmlformats.org/officeDocument/2006/relationships">
  <dimension ref="A1:I24"/>
  <sheetViews>
    <sheetView zoomScaleSheetLayoutView="100" zoomScalePageLayoutView="0" workbookViewId="0" topLeftCell="A1">
      <selection activeCell="H12" sqref="H12:H18"/>
    </sheetView>
  </sheetViews>
  <sheetFormatPr defaultColWidth="9.00390625" defaultRowHeight="12.75"/>
  <cols>
    <col min="1" max="1" width="7.00390625" style="3" customWidth="1"/>
    <col min="2" max="4" width="29.625" style="4" customWidth="1"/>
    <col min="5" max="5" width="40.25390625" style="5" customWidth="1"/>
    <col min="6" max="7" width="20.00390625" style="62" customWidth="1"/>
    <col min="8" max="8" width="23.75390625" style="62" customWidth="1"/>
    <col min="9" max="16384" width="9.125" style="4" customWidth="1"/>
  </cols>
  <sheetData>
    <row r="1" ht="12.75">
      <c r="H1" s="62" t="s">
        <v>6</v>
      </c>
    </row>
    <row r="2" ht="12.75">
      <c r="H2" s="62" t="s">
        <v>2</v>
      </c>
    </row>
    <row r="3" ht="12.75">
      <c r="H3" s="62" t="s">
        <v>3</v>
      </c>
    </row>
    <row r="4" spans="1:8" s="8" customFormat="1" ht="15.75">
      <c r="A4" s="7"/>
      <c r="E4" s="9"/>
      <c r="F4" s="64"/>
      <c r="G4" s="64"/>
      <c r="H4" s="64"/>
    </row>
    <row r="5" spans="1:8" s="8" customFormat="1" ht="15.75">
      <c r="A5" s="7"/>
      <c r="E5" s="9"/>
      <c r="F5" s="64"/>
      <c r="G5" s="64"/>
      <c r="H5" s="64"/>
    </row>
    <row r="6" spans="1:8" ht="16.5">
      <c r="A6" s="157" t="s">
        <v>7</v>
      </c>
      <c r="B6" s="157"/>
      <c r="C6" s="157"/>
      <c r="D6" s="157"/>
      <c r="E6" s="157"/>
      <c r="F6" s="157"/>
      <c r="G6" s="157"/>
      <c r="H6" s="157"/>
    </row>
    <row r="7" spans="1:8" ht="16.5">
      <c r="A7" s="157" t="s">
        <v>502</v>
      </c>
      <c r="B7" s="157"/>
      <c r="C7" s="157"/>
      <c r="D7" s="157"/>
      <c r="E7" s="157"/>
      <c r="F7" s="157"/>
      <c r="G7" s="157"/>
      <c r="H7" s="157"/>
    </row>
    <row r="8" spans="1:8" ht="16.5">
      <c r="A8" s="157"/>
      <c r="B8" s="157"/>
      <c r="C8" s="157"/>
      <c r="D8" s="157"/>
      <c r="E8" s="157"/>
      <c r="F8" s="157"/>
      <c r="G8" s="157"/>
      <c r="H8" s="157"/>
    </row>
    <row r="9" spans="1:8" s="8" customFormat="1" ht="15.75">
      <c r="A9" s="7"/>
      <c r="E9" s="9"/>
      <c r="F9" s="64"/>
      <c r="G9" s="64"/>
      <c r="H9" s="64"/>
    </row>
    <row r="10" spans="1:8" s="11" customFormat="1" ht="90">
      <c r="A10" s="10" t="s">
        <v>0</v>
      </c>
      <c r="B10" s="10" t="s">
        <v>1</v>
      </c>
      <c r="C10" s="10" t="s">
        <v>5</v>
      </c>
      <c r="D10" s="10" t="s">
        <v>4</v>
      </c>
      <c r="E10" s="10" t="s">
        <v>8</v>
      </c>
      <c r="F10" s="33" t="s">
        <v>9</v>
      </c>
      <c r="G10" s="33" t="s">
        <v>10</v>
      </c>
      <c r="H10" s="33" t="s">
        <v>11</v>
      </c>
    </row>
    <row r="11" spans="1:8" s="13" customFormat="1" ht="11.25">
      <c r="A11" s="12">
        <v>1</v>
      </c>
      <c r="B11" s="12">
        <v>2</v>
      </c>
      <c r="C11" s="12">
        <v>3</v>
      </c>
      <c r="D11" s="12">
        <v>4</v>
      </c>
      <c r="E11" s="10">
        <v>5</v>
      </c>
      <c r="F11" s="33">
        <v>6</v>
      </c>
      <c r="G11" s="33">
        <v>7</v>
      </c>
      <c r="H11" s="33">
        <v>8</v>
      </c>
    </row>
    <row r="12" spans="1:8" ht="72" customHeight="1">
      <c r="A12" s="14" t="s">
        <v>12</v>
      </c>
      <c r="B12" s="158" t="s">
        <v>40</v>
      </c>
      <c r="C12" s="158" t="s">
        <v>41</v>
      </c>
      <c r="D12" s="158" t="s">
        <v>42</v>
      </c>
      <c r="E12" s="15" t="s">
        <v>25</v>
      </c>
      <c r="F12" s="59" t="s">
        <v>496</v>
      </c>
      <c r="G12" s="59">
        <f>июль!G12+август!G12+сентябрь!G12</f>
        <v>26429758.420631</v>
      </c>
      <c r="H12" s="59" t="s">
        <v>69</v>
      </c>
    </row>
    <row r="13" spans="1:8" s="17" customFormat="1" ht="76.5">
      <c r="A13" s="14" t="s">
        <v>28</v>
      </c>
      <c r="B13" s="159"/>
      <c r="C13" s="159"/>
      <c r="D13" s="159"/>
      <c r="E13" s="1" t="s">
        <v>21</v>
      </c>
      <c r="F13" s="59" t="s">
        <v>497</v>
      </c>
      <c r="G13" s="59">
        <f>июль!G13+август!G13+сентябрь!G13</f>
        <v>4960880.630000001</v>
      </c>
      <c r="H13" s="59" t="s">
        <v>56</v>
      </c>
    </row>
    <row r="14" spans="1:8" ht="38.25">
      <c r="A14" s="14" t="s">
        <v>29</v>
      </c>
      <c r="B14" s="159"/>
      <c r="C14" s="159"/>
      <c r="D14" s="159"/>
      <c r="E14" s="15" t="s">
        <v>24</v>
      </c>
      <c r="F14" s="59" t="s">
        <v>498</v>
      </c>
      <c r="G14" s="59">
        <f>июль!G14+август!G14+сентябрь!G14</f>
        <v>6879526.93</v>
      </c>
      <c r="H14" s="42" t="s">
        <v>68</v>
      </c>
    </row>
    <row r="15" spans="1:8" s="19" customFormat="1" ht="12.75">
      <c r="A15" s="14" t="s">
        <v>30</v>
      </c>
      <c r="B15" s="159"/>
      <c r="C15" s="159"/>
      <c r="D15" s="159"/>
      <c r="E15" s="15" t="s">
        <v>23</v>
      </c>
      <c r="F15" s="59" t="s">
        <v>72</v>
      </c>
      <c r="G15" s="59">
        <f>июль!G15+август!G15+сентябрь!G15</f>
        <v>12844000</v>
      </c>
      <c r="H15" s="59" t="s">
        <v>272</v>
      </c>
    </row>
    <row r="16" spans="1:8" s="19" customFormat="1" ht="38.25">
      <c r="A16" s="14" t="s">
        <v>31</v>
      </c>
      <c r="B16" s="159"/>
      <c r="C16" s="159"/>
      <c r="D16" s="159"/>
      <c r="E16" s="15" t="s">
        <v>27</v>
      </c>
      <c r="F16" s="59" t="s">
        <v>499</v>
      </c>
      <c r="G16" s="59">
        <f>июль!G16+август!G16+сентябрь!G16</f>
        <v>1675794.5</v>
      </c>
      <c r="H16" s="59" t="s">
        <v>14</v>
      </c>
    </row>
    <row r="17" spans="1:8" s="19" customFormat="1" ht="51">
      <c r="A17" s="14" t="s">
        <v>32</v>
      </c>
      <c r="B17" s="159"/>
      <c r="C17" s="159"/>
      <c r="D17" s="159"/>
      <c r="E17" s="1" t="s">
        <v>22</v>
      </c>
      <c r="F17" s="59" t="s">
        <v>500</v>
      </c>
      <c r="G17" s="59">
        <f>июль!G17+август!G17+сентябрь!G17</f>
        <v>2721258.31</v>
      </c>
      <c r="H17" s="59" t="s">
        <v>89</v>
      </c>
    </row>
    <row r="18" spans="1:9" s="19" customFormat="1" ht="409.5" customHeight="1">
      <c r="A18" s="14" t="s">
        <v>39</v>
      </c>
      <c r="B18" s="160"/>
      <c r="C18" s="160"/>
      <c r="D18" s="160"/>
      <c r="E18" s="74" t="s">
        <v>33</v>
      </c>
      <c r="F18" s="59" t="s">
        <v>501</v>
      </c>
      <c r="G18" s="59">
        <f>июль!G18+август!G18+сентябрь!G18</f>
        <v>3382218.8000000003</v>
      </c>
      <c r="H18" s="59" t="s">
        <v>70</v>
      </c>
      <c r="I18" s="28">
        <f>G18-июль!G18-август!G18-сентябрь!G18</f>
        <v>0</v>
      </c>
    </row>
    <row r="19" spans="4:8" ht="12.75">
      <c r="D19" s="5"/>
      <c r="E19" s="3"/>
      <c r="G19" s="71">
        <f>SUM(G12:G18)</f>
        <v>58893437.590631</v>
      </c>
      <c r="H19" s="72"/>
    </row>
    <row r="20" spans="4:8" ht="12.75">
      <c r="D20" s="5"/>
      <c r="E20" s="3"/>
      <c r="H20" s="72"/>
    </row>
    <row r="21" spans="4:8" ht="12.75">
      <c r="D21" s="5"/>
      <c r="E21" s="3"/>
      <c r="H21" s="72"/>
    </row>
    <row r="22" spans="4:8" ht="12.75">
      <c r="D22" s="5"/>
      <c r="E22" s="3"/>
      <c r="G22" s="68">
        <f>G19-июль!G19-август!G19-сентябрь!G19</f>
        <v>0</v>
      </c>
      <c r="H22" s="72"/>
    </row>
    <row r="23" ht="12.75">
      <c r="G23" s="68">
        <f>G18-июль!G18-август!G18-сентябрь!G18</f>
        <v>0</v>
      </c>
    </row>
    <row r="24" ht="12.75">
      <c r="G24" s="73"/>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3.xml><?xml version="1.0" encoding="utf-8"?>
<worksheet xmlns="http://schemas.openxmlformats.org/spreadsheetml/2006/main" xmlns:r="http://schemas.openxmlformats.org/officeDocument/2006/relationships">
  <sheetPr>
    <tabColor rgb="FF92D050"/>
  </sheetPr>
  <dimension ref="A1:K22"/>
  <sheetViews>
    <sheetView zoomScaleSheetLayoutView="100" zoomScalePageLayoutView="0" workbookViewId="0" topLeftCell="B11">
      <selection activeCell="I11" sqref="I11:K18"/>
    </sheetView>
  </sheetViews>
  <sheetFormatPr defaultColWidth="9.00390625" defaultRowHeight="12.75" outlineLevelCol="1"/>
  <cols>
    <col min="1" max="1" width="7.00390625" style="3" customWidth="1"/>
    <col min="2" max="4" width="33.125" style="4" customWidth="1"/>
    <col min="5" max="5" width="40.25390625" style="5" customWidth="1"/>
    <col min="6" max="6" width="20.00390625" style="6" customWidth="1"/>
    <col min="7" max="7" width="20.00390625" style="4" customWidth="1"/>
    <col min="8" max="8" width="23.75390625" style="6" customWidth="1"/>
    <col min="9" max="9" width="12.75390625" style="28" hidden="1" customWidth="1" outlineLevel="1"/>
    <col min="10" max="10" width="14.25390625" style="25" hidden="1" customWidth="1" outlineLevel="1"/>
    <col min="11" max="11" width="14.875" style="25" hidden="1" customWidth="1" outlineLevel="1"/>
    <col min="12" max="12" width="9.125" style="4" customWidth="1" collapsed="1"/>
    <col min="13" max="16384" width="9.125" style="4" customWidth="1"/>
  </cols>
  <sheetData>
    <row r="1" ht="12.75">
      <c r="H1" s="6" t="s">
        <v>6</v>
      </c>
    </row>
    <row r="2" ht="12.75">
      <c r="H2" s="6" t="s">
        <v>2</v>
      </c>
    </row>
    <row r="3" ht="12.75">
      <c r="H3" s="6" t="s">
        <v>3</v>
      </c>
    </row>
    <row r="4" spans="1:11" s="8" customFormat="1" ht="15.75">
      <c r="A4" s="7"/>
      <c r="E4" s="9"/>
      <c r="F4" s="27"/>
      <c r="H4" s="27"/>
      <c r="I4" s="55"/>
      <c r="J4" s="31"/>
      <c r="K4" s="31"/>
    </row>
    <row r="5" spans="1:11" s="8" customFormat="1" ht="15.75">
      <c r="A5" s="7"/>
      <c r="E5" s="9"/>
      <c r="F5" s="27"/>
      <c r="H5" s="27"/>
      <c r="I5" s="55"/>
      <c r="J5" s="31"/>
      <c r="K5" s="31"/>
    </row>
    <row r="6" spans="1:8" ht="16.5">
      <c r="A6" s="157" t="s">
        <v>7</v>
      </c>
      <c r="B6" s="157"/>
      <c r="C6" s="157"/>
      <c r="D6" s="157"/>
      <c r="E6" s="157"/>
      <c r="F6" s="157"/>
      <c r="G6" s="157"/>
      <c r="H6" s="157"/>
    </row>
    <row r="7" spans="1:8" ht="16.5">
      <c r="A7" s="157" t="s">
        <v>503</v>
      </c>
      <c r="B7" s="157"/>
      <c r="C7" s="157"/>
      <c r="D7" s="157"/>
      <c r="E7" s="157"/>
      <c r="F7" s="157"/>
      <c r="G7" s="157"/>
      <c r="H7" s="157"/>
    </row>
    <row r="8" spans="1:8" ht="16.5">
      <c r="A8" s="157"/>
      <c r="B8" s="157"/>
      <c r="C8" s="157"/>
      <c r="D8" s="157"/>
      <c r="E8" s="157"/>
      <c r="F8" s="157"/>
      <c r="G8" s="157"/>
      <c r="H8" s="157"/>
    </row>
    <row r="9" spans="1:11" s="8" customFormat="1" ht="15.75">
      <c r="A9" s="7"/>
      <c r="E9" s="9"/>
      <c r="F9" s="27"/>
      <c r="H9" s="27"/>
      <c r="I9" s="55"/>
      <c r="J9" s="31"/>
      <c r="K9" s="31"/>
    </row>
    <row r="10" spans="1:11" s="11" customFormat="1" ht="90">
      <c r="A10" s="10" t="s">
        <v>0</v>
      </c>
      <c r="B10" s="10" t="s">
        <v>1</v>
      </c>
      <c r="C10" s="10" t="s">
        <v>5</v>
      </c>
      <c r="D10" s="10" t="s">
        <v>4</v>
      </c>
      <c r="E10" s="10" t="s">
        <v>8</v>
      </c>
      <c r="F10" s="10" t="s">
        <v>9</v>
      </c>
      <c r="G10" s="10" t="s">
        <v>10</v>
      </c>
      <c r="H10" s="10" t="s">
        <v>11</v>
      </c>
      <c r="I10" s="29" t="s">
        <v>54</v>
      </c>
      <c r="J10" s="29" t="s">
        <v>35</v>
      </c>
      <c r="K10" s="29" t="s">
        <v>17</v>
      </c>
    </row>
    <row r="11" spans="1:11" s="13" customFormat="1" ht="11.25">
      <c r="A11" s="12">
        <v>1</v>
      </c>
      <c r="B11" s="12">
        <v>2</v>
      </c>
      <c r="C11" s="12">
        <v>3</v>
      </c>
      <c r="D11" s="12">
        <v>4</v>
      </c>
      <c r="E11" s="10">
        <v>5</v>
      </c>
      <c r="F11" s="10">
        <v>6</v>
      </c>
      <c r="G11" s="12">
        <v>7</v>
      </c>
      <c r="H11" s="10">
        <v>8</v>
      </c>
      <c r="I11" s="30"/>
      <c r="J11" s="56"/>
      <c r="K11" s="56"/>
    </row>
    <row r="12" spans="1:11" ht="12.75" customHeight="1">
      <c r="A12" s="14" t="s">
        <v>12</v>
      </c>
      <c r="B12" s="158" t="s">
        <v>40</v>
      </c>
      <c r="C12" s="158" t="s">
        <v>41</v>
      </c>
      <c r="D12" s="158" t="s">
        <v>42</v>
      </c>
      <c r="E12" s="15" t="s">
        <v>25</v>
      </c>
      <c r="F12" s="24" t="s">
        <v>592</v>
      </c>
      <c r="G12" s="76">
        <f>SUM(I12:K12)</f>
        <v>1253666.21</v>
      </c>
      <c r="H12" s="24" t="s">
        <v>591</v>
      </c>
      <c r="J12" s="25">
        <v>0</v>
      </c>
      <c r="K12" s="25">
        <v>1253666.21</v>
      </c>
    </row>
    <row r="13" spans="1:11" s="17" customFormat="1" ht="76.5">
      <c r="A13" s="14" t="s">
        <v>28</v>
      </c>
      <c r="B13" s="159"/>
      <c r="C13" s="159"/>
      <c r="D13" s="159"/>
      <c r="E13" s="1" t="s">
        <v>21</v>
      </c>
      <c r="F13" s="24" t="s">
        <v>603</v>
      </c>
      <c r="G13" s="76">
        <f aca="true" t="shared" si="0" ref="G13:G18">SUM(I13:K13)</f>
        <v>1939191.27</v>
      </c>
      <c r="H13" s="24" t="s">
        <v>14</v>
      </c>
      <c r="I13" s="32">
        <f>сводка_2!H118+сводка_2!H121</f>
        <v>1923291.27</v>
      </c>
      <c r="J13" s="49">
        <v>15900</v>
      </c>
      <c r="K13" s="49"/>
    </row>
    <row r="14" spans="1:11" ht="25.5">
      <c r="A14" s="14" t="s">
        <v>29</v>
      </c>
      <c r="B14" s="159"/>
      <c r="C14" s="159"/>
      <c r="D14" s="159"/>
      <c r="E14" s="15" t="s">
        <v>24</v>
      </c>
      <c r="F14" s="24" t="s">
        <v>604</v>
      </c>
      <c r="G14" s="76">
        <f t="shared" si="0"/>
        <v>3255421.11</v>
      </c>
      <c r="H14" s="24" t="s">
        <v>68</v>
      </c>
      <c r="I14" s="28">
        <f>сводка_2!H119+сводка_2!H122</f>
        <v>2569120</v>
      </c>
      <c r="J14" s="25">
        <v>149919</v>
      </c>
      <c r="K14" s="25">
        <v>536382.11</v>
      </c>
    </row>
    <row r="15" spans="1:11" s="19" customFormat="1" ht="12.75">
      <c r="A15" s="14" t="s">
        <v>30</v>
      </c>
      <c r="B15" s="159"/>
      <c r="C15" s="159"/>
      <c r="D15" s="159"/>
      <c r="E15" s="15" t="s">
        <v>23</v>
      </c>
      <c r="F15" s="24" t="s">
        <v>36</v>
      </c>
      <c r="G15" s="76">
        <f t="shared" si="0"/>
        <v>456550</v>
      </c>
      <c r="H15" s="24" t="s">
        <v>77</v>
      </c>
      <c r="I15" s="28"/>
      <c r="J15" s="25">
        <v>456550</v>
      </c>
      <c r="K15" s="25">
        <v>0</v>
      </c>
    </row>
    <row r="16" spans="1:11" s="19" customFormat="1" ht="12.75">
      <c r="A16" s="14" t="s">
        <v>31</v>
      </c>
      <c r="B16" s="159"/>
      <c r="C16" s="159"/>
      <c r="D16" s="159"/>
      <c r="E16" s="15" t="s">
        <v>27</v>
      </c>
      <c r="F16" s="24" t="s">
        <v>593</v>
      </c>
      <c r="G16" s="76">
        <f t="shared" si="0"/>
        <v>3145.06</v>
      </c>
      <c r="H16" s="24" t="s">
        <v>77</v>
      </c>
      <c r="I16" s="28"/>
      <c r="J16" s="25"/>
      <c r="K16" s="25">
        <v>3145.06</v>
      </c>
    </row>
    <row r="17" spans="1:11" s="19" customFormat="1" ht="38.25">
      <c r="A17" s="14" t="s">
        <v>32</v>
      </c>
      <c r="B17" s="159"/>
      <c r="C17" s="159"/>
      <c r="D17" s="159"/>
      <c r="E17" s="1" t="s">
        <v>22</v>
      </c>
      <c r="F17" s="24" t="s">
        <v>606</v>
      </c>
      <c r="G17" s="76">
        <f t="shared" si="0"/>
        <v>1841588.98</v>
      </c>
      <c r="H17" s="24" t="s">
        <v>61</v>
      </c>
      <c r="I17" s="28"/>
      <c r="J17" s="25">
        <v>315750</v>
      </c>
      <c r="K17" s="25">
        <v>1525838.98</v>
      </c>
    </row>
    <row r="18" spans="1:11" s="19" customFormat="1" ht="409.5" customHeight="1">
      <c r="A18" s="14" t="s">
        <v>39</v>
      </c>
      <c r="B18" s="160"/>
      <c r="C18" s="160"/>
      <c r="D18" s="160"/>
      <c r="E18" s="15" t="s">
        <v>33</v>
      </c>
      <c r="F18" s="24" t="s">
        <v>605</v>
      </c>
      <c r="G18" s="76">
        <f t="shared" si="0"/>
        <v>1097595.05</v>
      </c>
      <c r="H18" s="24" t="s">
        <v>62</v>
      </c>
      <c r="I18" s="28"/>
      <c r="J18" s="25">
        <v>795715.83</v>
      </c>
      <c r="K18" s="25">
        <v>301879.22000000003</v>
      </c>
    </row>
    <row r="19" spans="7:11" ht="12.75">
      <c r="G19" s="77">
        <f>SUM(G12:G18)</f>
        <v>9847157.68</v>
      </c>
      <c r="I19" s="28">
        <f>SUM(I12:I18)</f>
        <v>4492411.27</v>
      </c>
      <c r="J19" s="28">
        <f>SUM(J12:J18)</f>
        <v>1733834.83</v>
      </c>
      <c r="K19" s="28">
        <f>SUM(K12:K18)</f>
        <v>3620911.58</v>
      </c>
    </row>
    <row r="21" ht="12.75">
      <c r="J21" s="25">
        <f>J19-'[3]Октябрь 18'!$G$75</f>
        <v>0</v>
      </c>
    </row>
    <row r="22" ht="12.75">
      <c r="K22" s="25">
        <f>K19-'[2]октябрь'!$G$27</f>
        <v>0</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4.xml><?xml version="1.0" encoding="utf-8"?>
<worksheet xmlns="http://schemas.openxmlformats.org/spreadsheetml/2006/main" xmlns:r="http://schemas.openxmlformats.org/officeDocument/2006/relationships">
  <sheetPr>
    <tabColor rgb="FF92D050"/>
  </sheetPr>
  <dimension ref="A1:K22"/>
  <sheetViews>
    <sheetView zoomScaleSheetLayoutView="100" zoomScalePageLayoutView="0" workbookViewId="0" topLeftCell="A12">
      <selection activeCell="I12" sqref="I12:K18"/>
    </sheetView>
  </sheetViews>
  <sheetFormatPr defaultColWidth="9.00390625" defaultRowHeight="12.75" outlineLevelCol="1"/>
  <cols>
    <col min="1" max="1" width="7.00390625" style="3" customWidth="1"/>
    <col min="2" max="4" width="30.375" style="4" customWidth="1"/>
    <col min="5" max="5" width="40.25390625" style="5" customWidth="1"/>
    <col min="6" max="6" width="20.00390625" style="6" customWidth="1"/>
    <col min="7" max="7" width="20.00390625" style="5" customWidth="1"/>
    <col min="8" max="8" width="23.75390625" style="6" customWidth="1"/>
    <col min="9" max="9" width="16.875" style="28" hidden="1" customWidth="1" outlineLevel="1"/>
    <col min="10" max="11" width="14.25390625" style="25" hidden="1" customWidth="1" outlineLevel="1"/>
    <col min="12" max="12" width="9.125" style="4" customWidth="1" collapsed="1"/>
    <col min="13" max="16384" width="9.125" style="4" customWidth="1"/>
  </cols>
  <sheetData>
    <row r="1" ht="12.75">
      <c r="H1" s="6" t="s">
        <v>6</v>
      </c>
    </row>
    <row r="2" ht="12.75">
      <c r="H2" s="6" t="s">
        <v>2</v>
      </c>
    </row>
    <row r="3" ht="12.75">
      <c r="H3" s="6" t="s">
        <v>3</v>
      </c>
    </row>
    <row r="4" spans="1:11" s="8" customFormat="1" ht="15.75">
      <c r="A4" s="7"/>
      <c r="E4" s="9"/>
      <c r="F4" s="27"/>
      <c r="G4" s="9"/>
      <c r="H4" s="27"/>
      <c r="I4" s="55"/>
      <c r="J4" s="31"/>
      <c r="K4" s="31"/>
    </row>
    <row r="5" spans="1:11" s="8" customFormat="1" ht="15.75">
      <c r="A5" s="7"/>
      <c r="E5" s="9"/>
      <c r="F5" s="27"/>
      <c r="G5" s="9"/>
      <c r="H5" s="27"/>
      <c r="I5" s="55"/>
      <c r="J5" s="31"/>
      <c r="K5" s="31"/>
    </row>
    <row r="6" spans="1:8" ht="16.5">
      <c r="A6" s="157" t="s">
        <v>7</v>
      </c>
      <c r="B6" s="157"/>
      <c r="C6" s="157"/>
      <c r="D6" s="157"/>
      <c r="E6" s="157"/>
      <c r="F6" s="157"/>
      <c r="G6" s="157"/>
      <c r="H6" s="157"/>
    </row>
    <row r="7" spans="1:8" ht="16.5">
      <c r="A7" s="157" t="s">
        <v>504</v>
      </c>
      <c r="B7" s="157"/>
      <c r="C7" s="157"/>
      <c r="D7" s="157"/>
      <c r="E7" s="157"/>
      <c r="F7" s="157"/>
      <c r="G7" s="157"/>
      <c r="H7" s="157"/>
    </row>
    <row r="8" spans="1:8" ht="16.5">
      <c r="A8" s="157"/>
      <c r="B8" s="157"/>
      <c r="C8" s="157"/>
      <c r="D8" s="157"/>
      <c r="E8" s="157"/>
      <c r="F8" s="157"/>
      <c r="G8" s="157"/>
      <c r="H8" s="157"/>
    </row>
    <row r="9" spans="1:11" s="8" customFormat="1" ht="15.75">
      <c r="A9" s="7"/>
      <c r="E9" s="9"/>
      <c r="F9" s="27"/>
      <c r="G9" s="9"/>
      <c r="H9" s="27"/>
      <c r="I9" s="55"/>
      <c r="J9" s="31"/>
      <c r="K9" s="31"/>
    </row>
    <row r="10" spans="1:11" s="11" customFormat="1" ht="90">
      <c r="A10" s="10" t="s">
        <v>0</v>
      </c>
      <c r="B10" s="10" t="s">
        <v>1</v>
      </c>
      <c r="C10" s="10" t="s">
        <v>5</v>
      </c>
      <c r="D10" s="10" t="s">
        <v>4</v>
      </c>
      <c r="E10" s="10" t="s">
        <v>8</v>
      </c>
      <c r="F10" s="10" t="s">
        <v>9</v>
      </c>
      <c r="G10" s="10" t="s">
        <v>10</v>
      </c>
      <c r="H10" s="10" t="s">
        <v>11</v>
      </c>
      <c r="I10" s="29" t="s">
        <v>54</v>
      </c>
      <c r="J10" s="29" t="s">
        <v>35</v>
      </c>
      <c r="K10" s="29" t="s">
        <v>17</v>
      </c>
    </row>
    <row r="11" spans="1:11" s="13" customFormat="1" ht="11.25">
      <c r="A11" s="12">
        <v>1</v>
      </c>
      <c r="B11" s="12">
        <v>2</v>
      </c>
      <c r="C11" s="12">
        <v>3</v>
      </c>
      <c r="D11" s="12">
        <v>4</v>
      </c>
      <c r="E11" s="10">
        <v>5</v>
      </c>
      <c r="F11" s="10">
        <v>6</v>
      </c>
      <c r="G11" s="10">
        <v>7</v>
      </c>
      <c r="H11" s="10">
        <v>8</v>
      </c>
      <c r="I11" s="30"/>
      <c r="J11" s="56"/>
      <c r="K11" s="56"/>
    </row>
    <row r="12" spans="1:11" ht="33" customHeight="1">
      <c r="A12" s="14" t="s">
        <v>12</v>
      </c>
      <c r="B12" s="158" t="s">
        <v>40</v>
      </c>
      <c r="C12" s="158" t="s">
        <v>41</v>
      </c>
      <c r="D12" s="158" t="s">
        <v>42</v>
      </c>
      <c r="E12" s="15" t="s">
        <v>25</v>
      </c>
      <c r="F12" s="24" t="s">
        <v>594</v>
      </c>
      <c r="G12" s="78">
        <f>SUM(I12:K12)</f>
        <v>2655138.2800000003</v>
      </c>
      <c r="H12" s="24" t="s">
        <v>14</v>
      </c>
      <c r="K12" s="25">
        <v>2655138.2800000003</v>
      </c>
    </row>
    <row r="13" spans="1:11" s="17" customFormat="1" ht="76.5">
      <c r="A13" s="14" t="s">
        <v>28</v>
      </c>
      <c r="B13" s="159"/>
      <c r="C13" s="159"/>
      <c r="D13" s="159"/>
      <c r="E13" s="1" t="s">
        <v>21</v>
      </c>
      <c r="F13" s="24" t="s">
        <v>607</v>
      </c>
      <c r="G13" s="78">
        <f aca="true" t="shared" si="0" ref="G13:G18">SUM(I13:K13)</f>
        <v>44640560.15</v>
      </c>
      <c r="H13" s="24" t="s">
        <v>71</v>
      </c>
      <c r="I13" s="32">
        <f>сводка_2!H125+сводка_2!H126</f>
        <v>44287425.43</v>
      </c>
      <c r="J13" s="49">
        <v>353134.72</v>
      </c>
      <c r="K13" s="49"/>
    </row>
    <row r="14" spans="1:11" ht="25.5">
      <c r="A14" s="14" t="s">
        <v>29</v>
      </c>
      <c r="B14" s="159"/>
      <c r="C14" s="159"/>
      <c r="D14" s="159"/>
      <c r="E14" s="15" t="s">
        <v>24</v>
      </c>
      <c r="F14" s="24" t="s">
        <v>608</v>
      </c>
      <c r="G14" s="78">
        <f t="shared" si="0"/>
        <v>7339118.72</v>
      </c>
      <c r="H14" s="24" t="s">
        <v>595</v>
      </c>
      <c r="I14" s="28">
        <f>сводка_2!H127+сводка_2!H128</f>
        <v>6666252</v>
      </c>
      <c r="J14" s="25">
        <v>354837</v>
      </c>
      <c r="K14" s="25">
        <v>318029.72</v>
      </c>
    </row>
    <row r="15" spans="1:11" s="19" customFormat="1" ht="12.75">
      <c r="A15" s="14" t="s">
        <v>30</v>
      </c>
      <c r="B15" s="159"/>
      <c r="C15" s="159"/>
      <c r="D15" s="159"/>
      <c r="E15" s="15" t="s">
        <v>23</v>
      </c>
      <c r="F15" s="24" t="s">
        <v>584</v>
      </c>
      <c r="G15" s="78">
        <f t="shared" si="0"/>
        <v>1590000</v>
      </c>
      <c r="H15" s="24" t="s">
        <v>14</v>
      </c>
      <c r="I15" s="28">
        <f>сводка_2!H124</f>
        <v>1590000</v>
      </c>
      <c r="J15" s="25"/>
      <c r="K15" s="25"/>
    </row>
    <row r="16" spans="1:11" s="19" customFormat="1" ht="12.75">
      <c r="A16" s="14" t="s">
        <v>31</v>
      </c>
      <c r="B16" s="159"/>
      <c r="C16" s="159"/>
      <c r="D16" s="159"/>
      <c r="E16" s="15" t="s">
        <v>27</v>
      </c>
      <c r="F16" s="24" t="s">
        <v>596</v>
      </c>
      <c r="G16" s="78">
        <f t="shared" si="0"/>
        <v>4915.8</v>
      </c>
      <c r="H16" s="24" t="s">
        <v>14</v>
      </c>
      <c r="I16" s="28"/>
      <c r="J16" s="25"/>
      <c r="K16" s="25">
        <v>4915.8</v>
      </c>
    </row>
    <row r="17" spans="1:11" s="19" customFormat="1" ht="38.25">
      <c r="A17" s="14" t="s">
        <v>32</v>
      </c>
      <c r="B17" s="159"/>
      <c r="C17" s="159"/>
      <c r="D17" s="159"/>
      <c r="E17" s="1" t="s">
        <v>22</v>
      </c>
      <c r="F17" s="24" t="s">
        <v>597</v>
      </c>
      <c r="G17" s="78">
        <f t="shared" si="0"/>
        <v>819408.3899999999</v>
      </c>
      <c r="H17" s="24" t="s">
        <v>61</v>
      </c>
      <c r="I17" s="28"/>
      <c r="J17" s="25">
        <v>274302.16</v>
      </c>
      <c r="K17" s="25">
        <v>545106.23</v>
      </c>
    </row>
    <row r="18" spans="1:11" s="19" customFormat="1" ht="409.5" customHeight="1">
      <c r="A18" s="14" t="s">
        <v>39</v>
      </c>
      <c r="B18" s="160"/>
      <c r="C18" s="160"/>
      <c r="D18" s="160"/>
      <c r="E18" s="15" t="s">
        <v>33</v>
      </c>
      <c r="F18" s="24" t="s">
        <v>609</v>
      </c>
      <c r="G18" s="78">
        <f t="shared" si="0"/>
        <v>4632920.890000001</v>
      </c>
      <c r="H18" s="24" t="s">
        <v>61</v>
      </c>
      <c r="I18" s="28"/>
      <c r="J18" s="25">
        <v>640336</v>
      </c>
      <c r="K18" s="25">
        <v>3992584.89</v>
      </c>
    </row>
    <row r="19" spans="7:11" ht="12.75">
      <c r="G19" s="79">
        <f>SUM(G12:G18)</f>
        <v>61682062.23</v>
      </c>
      <c r="I19" s="28">
        <f>SUM(I12:I18)</f>
        <v>52543677.43</v>
      </c>
      <c r="J19" s="28">
        <f>SUM(J12:J18)</f>
        <v>1622609.88</v>
      </c>
      <c r="K19" s="28">
        <f>SUM(K12:K18)</f>
        <v>7515774.92</v>
      </c>
    </row>
    <row r="21" ht="12.75">
      <c r="J21" s="25">
        <f>J19-'[3]Ноябрь 18'!$G$89</f>
        <v>0</v>
      </c>
    </row>
    <row r="22" ht="12.75">
      <c r="K22" s="25">
        <f>K19-'[2]ноябрь'!$G$27</f>
        <v>0</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5.xml><?xml version="1.0" encoding="utf-8"?>
<worksheet xmlns="http://schemas.openxmlformats.org/spreadsheetml/2006/main" xmlns:r="http://schemas.openxmlformats.org/officeDocument/2006/relationships">
  <sheetPr>
    <tabColor rgb="FF92D050"/>
  </sheetPr>
  <dimension ref="A1:N23"/>
  <sheetViews>
    <sheetView zoomScaleSheetLayoutView="100" zoomScalePageLayoutView="0" workbookViewId="0" topLeftCell="A12">
      <selection activeCell="I12" sqref="I12:K18"/>
    </sheetView>
  </sheetViews>
  <sheetFormatPr defaultColWidth="9.00390625" defaultRowHeight="12.75" outlineLevelCol="1"/>
  <cols>
    <col min="1" max="1" width="7.00390625" style="3" customWidth="1"/>
    <col min="2" max="4" width="34.25390625" style="4" customWidth="1"/>
    <col min="5" max="5" width="40.25390625" style="5" customWidth="1"/>
    <col min="6" max="6" width="20.00390625" style="6" customWidth="1"/>
    <col min="7" max="7" width="20.00390625" style="4" customWidth="1"/>
    <col min="8" max="8" width="23.75390625" style="6" customWidth="1"/>
    <col min="9" max="9" width="14.375" style="28" hidden="1" customWidth="1" outlineLevel="1"/>
    <col min="10" max="10" width="14.25390625" style="25" hidden="1" customWidth="1" outlineLevel="1"/>
    <col min="11" max="11" width="16.00390625" style="25" hidden="1" customWidth="1" outlineLevel="1"/>
    <col min="12" max="12" width="9.125" style="4" customWidth="1" collapsed="1"/>
    <col min="13" max="13" width="9.125" style="4" customWidth="1"/>
    <col min="14" max="14" width="11.25390625" style="4" bestFit="1" customWidth="1"/>
    <col min="15" max="16384" width="9.125" style="4" customWidth="1"/>
  </cols>
  <sheetData>
    <row r="1" ht="12.75">
      <c r="H1" s="6" t="s">
        <v>6</v>
      </c>
    </row>
    <row r="2" ht="12.75">
      <c r="H2" s="6" t="s">
        <v>2</v>
      </c>
    </row>
    <row r="3" ht="12.75">
      <c r="H3" s="6" t="s">
        <v>3</v>
      </c>
    </row>
    <row r="4" spans="1:11" s="8" customFormat="1" ht="15.75">
      <c r="A4" s="7"/>
      <c r="E4" s="9"/>
      <c r="F4" s="27"/>
      <c r="H4" s="27"/>
      <c r="I4" s="55"/>
      <c r="J4" s="31"/>
      <c r="K4" s="31"/>
    </row>
    <row r="5" spans="1:11" s="8" customFormat="1" ht="15.75">
      <c r="A5" s="7"/>
      <c r="E5" s="9"/>
      <c r="F5" s="27"/>
      <c r="H5" s="27"/>
      <c r="I5" s="55"/>
      <c r="J5" s="31"/>
      <c r="K5" s="31"/>
    </row>
    <row r="6" spans="1:8" ht="16.5">
      <c r="A6" s="157" t="s">
        <v>7</v>
      </c>
      <c r="B6" s="157"/>
      <c r="C6" s="157"/>
      <c r="D6" s="157"/>
      <c r="E6" s="157"/>
      <c r="F6" s="157"/>
      <c r="G6" s="157"/>
      <c r="H6" s="157"/>
    </row>
    <row r="7" spans="1:8" ht="16.5">
      <c r="A7" s="157" t="s">
        <v>505</v>
      </c>
      <c r="B7" s="157"/>
      <c r="C7" s="157"/>
      <c r="D7" s="157"/>
      <c r="E7" s="157"/>
      <c r="F7" s="157"/>
      <c r="G7" s="157"/>
      <c r="H7" s="157"/>
    </row>
    <row r="8" spans="1:8" ht="16.5">
      <c r="A8" s="157"/>
      <c r="B8" s="157"/>
      <c r="C8" s="157"/>
      <c r="D8" s="157"/>
      <c r="E8" s="157"/>
      <c r="F8" s="157"/>
      <c r="G8" s="157"/>
      <c r="H8" s="157"/>
    </row>
    <row r="9" spans="1:11" s="8" customFormat="1" ht="15.75">
      <c r="A9" s="7"/>
      <c r="E9" s="9"/>
      <c r="F9" s="27"/>
      <c r="H9" s="27"/>
      <c r="I9" s="55"/>
      <c r="J9" s="31"/>
      <c r="K9" s="31"/>
    </row>
    <row r="10" spans="1:11" s="11" customFormat="1" ht="90">
      <c r="A10" s="10" t="s">
        <v>0</v>
      </c>
      <c r="B10" s="10" t="s">
        <v>1</v>
      </c>
      <c r="C10" s="10" t="s">
        <v>5</v>
      </c>
      <c r="D10" s="10" t="s">
        <v>4</v>
      </c>
      <c r="E10" s="10" t="s">
        <v>8</v>
      </c>
      <c r="F10" s="10" t="s">
        <v>9</v>
      </c>
      <c r="G10" s="10" t="s">
        <v>10</v>
      </c>
      <c r="H10" s="10" t="s">
        <v>11</v>
      </c>
      <c r="I10" s="29" t="s">
        <v>54</v>
      </c>
      <c r="J10" s="29" t="s">
        <v>35</v>
      </c>
      <c r="K10" s="29" t="s">
        <v>17</v>
      </c>
    </row>
    <row r="11" spans="1:11" s="13" customFormat="1" ht="11.25">
      <c r="A11" s="12">
        <v>1</v>
      </c>
      <c r="B11" s="12">
        <v>2</v>
      </c>
      <c r="C11" s="12">
        <v>3</v>
      </c>
      <c r="D11" s="12">
        <v>4</v>
      </c>
      <c r="E11" s="10">
        <v>5</v>
      </c>
      <c r="F11" s="10">
        <v>6</v>
      </c>
      <c r="G11" s="12">
        <v>7</v>
      </c>
      <c r="H11" s="10">
        <v>8</v>
      </c>
      <c r="I11" s="30"/>
      <c r="J11" s="56"/>
      <c r="K11" s="56"/>
    </row>
    <row r="12" spans="1:14" ht="25.5" customHeight="1">
      <c r="A12" s="14" t="s">
        <v>12</v>
      </c>
      <c r="B12" s="158" t="s">
        <v>40</v>
      </c>
      <c r="C12" s="158" t="s">
        <v>41</v>
      </c>
      <c r="D12" s="158" t="s">
        <v>42</v>
      </c>
      <c r="E12" s="15" t="s">
        <v>25</v>
      </c>
      <c r="F12" s="78" t="s">
        <v>601</v>
      </c>
      <c r="G12" s="76">
        <f>SUM(I12:K12)</f>
        <v>18882841.14</v>
      </c>
      <c r="H12" s="24" t="s">
        <v>71</v>
      </c>
      <c r="I12" s="28">
        <f>сводка_2!H136+сводка_2!H139+сводка_2!H140+сводка_2!H141+сводка_2!H142</f>
        <v>16111828.709999999</v>
      </c>
      <c r="K12" s="25">
        <v>2771012.43</v>
      </c>
      <c r="N12" s="84"/>
    </row>
    <row r="13" spans="1:11" s="17" customFormat="1" ht="76.5">
      <c r="A13" s="14" t="s">
        <v>28</v>
      </c>
      <c r="B13" s="159"/>
      <c r="C13" s="159"/>
      <c r="D13" s="159"/>
      <c r="E13" s="1" t="s">
        <v>21</v>
      </c>
      <c r="F13" s="24" t="s">
        <v>610</v>
      </c>
      <c r="G13" s="76">
        <f aca="true" t="shared" si="0" ref="G13:G18">SUM(I13:K13)</f>
        <v>610740.1699999999</v>
      </c>
      <c r="H13" s="16" t="s">
        <v>14</v>
      </c>
      <c r="I13" s="32"/>
      <c r="J13" s="49">
        <v>90350</v>
      </c>
      <c r="K13" s="49">
        <v>520390.17</v>
      </c>
    </row>
    <row r="14" spans="1:11" ht="25.5">
      <c r="A14" s="14" t="s">
        <v>29</v>
      </c>
      <c r="B14" s="159"/>
      <c r="C14" s="159"/>
      <c r="D14" s="159"/>
      <c r="E14" s="15" t="s">
        <v>24</v>
      </c>
      <c r="F14" s="24" t="s">
        <v>600</v>
      </c>
      <c r="G14" s="76">
        <f t="shared" si="0"/>
        <v>8554980.5274</v>
      </c>
      <c r="H14" s="24" t="s">
        <v>599</v>
      </c>
      <c r="I14" s="28">
        <f>сводка_2!H132+сводка_2!H133+сводка_2!H143+сводка_2!H144</f>
        <v>8554980.5274</v>
      </c>
      <c r="K14" s="49" t="s">
        <v>602</v>
      </c>
    </row>
    <row r="15" spans="1:11" s="19" customFormat="1" ht="34.5" customHeight="1">
      <c r="A15" s="14" t="s">
        <v>30</v>
      </c>
      <c r="B15" s="159"/>
      <c r="C15" s="159"/>
      <c r="D15" s="159"/>
      <c r="E15" s="15" t="s">
        <v>23</v>
      </c>
      <c r="F15" s="24" t="s">
        <v>585</v>
      </c>
      <c r="G15" s="76">
        <f t="shared" si="0"/>
        <v>39230607.11</v>
      </c>
      <c r="H15" s="24" t="s">
        <v>88</v>
      </c>
      <c r="I15" s="28">
        <f>сводка_2!H129+сводка_2!H130+сводка_2!H131+сводка_2!H134</f>
        <v>39230607.11</v>
      </c>
      <c r="J15" s="25"/>
      <c r="K15" s="49"/>
    </row>
    <row r="16" spans="1:11" s="19" customFormat="1" ht="12.75">
      <c r="A16" s="14" t="s">
        <v>31</v>
      </c>
      <c r="B16" s="159"/>
      <c r="C16" s="159"/>
      <c r="D16" s="159"/>
      <c r="E16" s="15" t="s">
        <v>27</v>
      </c>
      <c r="F16" s="24" t="s">
        <v>598</v>
      </c>
      <c r="G16" s="76">
        <f t="shared" si="0"/>
        <v>6644.4</v>
      </c>
      <c r="H16" s="16" t="s">
        <v>14</v>
      </c>
      <c r="I16" s="28"/>
      <c r="J16" s="25"/>
      <c r="K16" s="49">
        <v>6644.4</v>
      </c>
    </row>
    <row r="17" spans="1:11" s="19" customFormat="1" ht="51">
      <c r="A17" s="14" t="s">
        <v>32</v>
      </c>
      <c r="B17" s="159"/>
      <c r="C17" s="159"/>
      <c r="D17" s="159"/>
      <c r="E17" s="1" t="s">
        <v>22</v>
      </c>
      <c r="F17" s="24" t="s">
        <v>612</v>
      </c>
      <c r="G17" s="76">
        <f t="shared" si="0"/>
        <v>1606172.29</v>
      </c>
      <c r="H17" s="24" t="s">
        <v>61</v>
      </c>
      <c r="I17" s="28"/>
      <c r="J17" s="25">
        <v>198854.12</v>
      </c>
      <c r="K17" s="49">
        <v>1407318.17</v>
      </c>
    </row>
    <row r="18" spans="1:11" s="19" customFormat="1" ht="409.5" customHeight="1">
      <c r="A18" s="14" t="s">
        <v>39</v>
      </c>
      <c r="B18" s="160"/>
      <c r="C18" s="160"/>
      <c r="D18" s="160"/>
      <c r="E18" s="15" t="s">
        <v>33</v>
      </c>
      <c r="F18" s="24" t="s">
        <v>611</v>
      </c>
      <c r="G18" s="76">
        <f t="shared" si="0"/>
        <v>1889058.57</v>
      </c>
      <c r="H18" s="24" t="s">
        <v>61</v>
      </c>
      <c r="I18" s="28"/>
      <c r="J18" s="25">
        <v>186575</v>
      </c>
      <c r="K18" s="49">
        <v>1702483.57</v>
      </c>
    </row>
    <row r="19" spans="7:11" ht="12.75">
      <c r="G19" s="77">
        <f>SUM(G12:G18)</f>
        <v>70781044.20740001</v>
      </c>
      <c r="I19" s="28">
        <f>SUM(I12:I18)</f>
        <v>63897416.347399995</v>
      </c>
      <c r="J19" s="28">
        <f>SUM(J12:J18)</f>
        <v>475779.12</v>
      </c>
      <c r="K19" s="28">
        <f>SUM(K12:K18)</f>
        <v>6407848.74</v>
      </c>
    </row>
    <row r="21" ht="12.75">
      <c r="J21" s="25">
        <f>J19-'[3]Декабрь 18'!$G$78</f>
        <v>0</v>
      </c>
    </row>
    <row r="22" spans="7:11" ht="12.75">
      <c r="G22" s="26"/>
      <c r="I22" s="28" t="e">
        <f>I19-SUM(#REF!)</f>
        <v>#REF!</v>
      </c>
      <c r="K22" s="25">
        <f>K19-'[2]декабрь'!$G$21</f>
        <v>0</v>
      </c>
    </row>
    <row r="23" ht="12.75">
      <c r="G23" s="26"/>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6.xml><?xml version="1.0" encoding="utf-8"?>
<worksheet xmlns="http://schemas.openxmlformats.org/spreadsheetml/2006/main" xmlns:r="http://schemas.openxmlformats.org/officeDocument/2006/relationships">
  <sheetPr>
    <tabColor rgb="FF92D050"/>
  </sheetPr>
  <dimension ref="A1:I31"/>
  <sheetViews>
    <sheetView zoomScaleSheetLayoutView="100" zoomScalePageLayoutView="0" workbookViewId="0" topLeftCell="A11">
      <selection activeCell="G23" sqref="G23"/>
    </sheetView>
  </sheetViews>
  <sheetFormatPr defaultColWidth="9.00390625" defaultRowHeight="12.75"/>
  <cols>
    <col min="1" max="1" width="7.00390625" style="3" customWidth="1"/>
    <col min="2" max="2" width="39.75390625" style="5" customWidth="1"/>
    <col min="3" max="3" width="32.00390625" style="5" customWidth="1"/>
    <col min="4" max="4" width="30.75390625" style="5" customWidth="1"/>
    <col min="5" max="5" width="40.25390625" style="5" customWidth="1"/>
    <col min="6" max="7" width="20.00390625" style="80" customWidth="1"/>
    <col min="8" max="8" width="23.75390625" style="80" customWidth="1"/>
    <col min="9" max="16384" width="9.125" style="4" customWidth="1"/>
  </cols>
  <sheetData>
    <row r="1" ht="12.75">
      <c r="H1" s="80" t="s">
        <v>6</v>
      </c>
    </row>
    <row r="2" ht="12.75">
      <c r="H2" s="80" t="s">
        <v>2</v>
      </c>
    </row>
    <row r="3" ht="12.75">
      <c r="H3" s="80" t="s">
        <v>3</v>
      </c>
    </row>
    <row r="4" spans="1:8" s="8" customFormat="1" ht="15.75">
      <c r="A4" s="7"/>
      <c r="B4" s="9"/>
      <c r="C4" s="9"/>
      <c r="D4" s="9"/>
      <c r="E4" s="9"/>
      <c r="F4" s="81"/>
      <c r="G4" s="81"/>
      <c r="H4" s="81"/>
    </row>
    <row r="5" spans="1:8" s="8" customFormat="1" ht="15.75">
      <c r="A5" s="7"/>
      <c r="B5" s="9"/>
      <c r="C5" s="9"/>
      <c r="D5" s="9"/>
      <c r="E5" s="9"/>
      <c r="F5" s="81"/>
      <c r="G5" s="81"/>
      <c r="H5" s="81"/>
    </row>
    <row r="6" spans="1:8" ht="16.5">
      <c r="A6" s="157" t="s">
        <v>7</v>
      </c>
      <c r="B6" s="157"/>
      <c r="C6" s="157"/>
      <c r="D6" s="157"/>
      <c r="E6" s="157"/>
      <c r="F6" s="157"/>
      <c r="G6" s="157"/>
      <c r="H6" s="157"/>
    </row>
    <row r="7" spans="1:8" ht="16.5">
      <c r="A7" s="157" t="s">
        <v>506</v>
      </c>
      <c r="B7" s="157"/>
      <c r="C7" s="157"/>
      <c r="D7" s="157"/>
      <c r="E7" s="157"/>
      <c r="F7" s="157"/>
      <c r="G7" s="157"/>
      <c r="H7" s="157"/>
    </row>
    <row r="8" spans="1:8" ht="16.5">
      <c r="A8" s="157"/>
      <c r="B8" s="157"/>
      <c r="C8" s="157"/>
      <c r="D8" s="157"/>
      <c r="E8" s="157"/>
      <c r="F8" s="157"/>
      <c r="G8" s="157"/>
      <c r="H8" s="157"/>
    </row>
    <row r="9" spans="1:8" s="8" customFormat="1" ht="15.75">
      <c r="A9" s="7"/>
      <c r="B9" s="9"/>
      <c r="C9" s="9"/>
      <c r="D9" s="9"/>
      <c r="E9" s="9"/>
      <c r="F9" s="81"/>
      <c r="G9" s="81"/>
      <c r="H9" s="81"/>
    </row>
    <row r="10" spans="1:8" s="11" customFormat="1" ht="101.25">
      <c r="A10" s="10" t="s">
        <v>0</v>
      </c>
      <c r="B10" s="10" t="s">
        <v>1</v>
      </c>
      <c r="C10" s="10" t="s">
        <v>5</v>
      </c>
      <c r="D10" s="10" t="s">
        <v>4</v>
      </c>
      <c r="E10" s="10" t="s">
        <v>8</v>
      </c>
      <c r="F10" s="82" t="s">
        <v>9</v>
      </c>
      <c r="G10" s="82" t="s">
        <v>10</v>
      </c>
      <c r="H10" s="82" t="s">
        <v>11</v>
      </c>
    </row>
    <row r="11" spans="1:8" s="13" customFormat="1" ht="11.25">
      <c r="A11" s="12">
        <v>1</v>
      </c>
      <c r="B11" s="10">
        <v>2</v>
      </c>
      <c r="C11" s="10">
        <v>3</v>
      </c>
      <c r="D11" s="10">
        <v>4</v>
      </c>
      <c r="E11" s="10">
        <v>5</v>
      </c>
      <c r="F11" s="10">
        <v>6</v>
      </c>
      <c r="G11" s="10">
        <v>7</v>
      </c>
      <c r="H11" s="10">
        <v>8</v>
      </c>
    </row>
    <row r="12" spans="1:8" ht="38.25">
      <c r="A12" s="14" t="s">
        <v>12</v>
      </c>
      <c r="B12" s="158" t="s">
        <v>40</v>
      </c>
      <c r="C12" s="158" t="s">
        <v>41</v>
      </c>
      <c r="D12" s="158" t="s">
        <v>42</v>
      </c>
      <c r="E12" s="15" t="s">
        <v>25</v>
      </c>
      <c r="F12" s="24" t="s">
        <v>613</v>
      </c>
      <c r="G12" s="83">
        <f>октябрь!G12+ноябрь!G12+декабрь!G12</f>
        <v>22791645.630000003</v>
      </c>
      <c r="H12" s="24" t="s">
        <v>619</v>
      </c>
    </row>
    <row r="13" spans="1:8" s="17" customFormat="1" ht="76.5">
      <c r="A13" s="14" t="s">
        <v>28</v>
      </c>
      <c r="B13" s="159"/>
      <c r="C13" s="159"/>
      <c r="D13" s="159"/>
      <c r="E13" s="1" t="s">
        <v>21</v>
      </c>
      <c r="F13" s="85" t="s">
        <v>614</v>
      </c>
      <c r="G13" s="83">
        <f>октябрь!G13+ноябрь!G13+декабрь!G13</f>
        <v>47190491.59</v>
      </c>
      <c r="H13" s="24" t="s">
        <v>620</v>
      </c>
    </row>
    <row r="14" spans="1:8" ht="70.5" customHeight="1">
      <c r="A14" s="14" t="s">
        <v>29</v>
      </c>
      <c r="B14" s="159"/>
      <c r="C14" s="159"/>
      <c r="D14" s="159"/>
      <c r="E14" s="1" t="s">
        <v>24</v>
      </c>
      <c r="F14" s="85" t="s">
        <v>615</v>
      </c>
      <c r="G14" s="83">
        <f>октябрь!G14+ноябрь!G14+декабрь!G14</f>
        <v>19149520.3574</v>
      </c>
      <c r="H14" s="24" t="s">
        <v>619</v>
      </c>
    </row>
    <row r="15" spans="1:8" s="19" customFormat="1" ht="70.5" customHeight="1">
      <c r="A15" s="14" t="s">
        <v>30</v>
      </c>
      <c r="B15" s="159"/>
      <c r="C15" s="159"/>
      <c r="D15" s="159"/>
      <c r="E15" s="1" t="s">
        <v>23</v>
      </c>
      <c r="F15" s="85" t="s">
        <v>616</v>
      </c>
      <c r="G15" s="83">
        <f>октябрь!G15+ноябрь!G15+декабрь!G15</f>
        <v>41277157.11</v>
      </c>
      <c r="H15" s="24" t="s">
        <v>621</v>
      </c>
    </row>
    <row r="16" spans="1:8" s="19" customFormat="1" ht="70.5" customHeight="1">
      <c r="A16" s="14" t="s">
        <v>31</v>
      </c>
      <c r="B16" s="159"/>
      <c r="C16" s="159"/>
      <c r="D16" s="159"/>
      <c r="E16" s="1" t="s">
        <v>27</v>
      </c>
      <c r="F16" s="85" t="s">
        <v>622</v>
      </c>
      <c r="G16" s="83">
        <f>октябрь!G16+ноябрь!G16+декабрь!G16</f>
        <v>14705.26</v>
      </c>
      <c r="H16" s="16" t="s">
        <v>62</v>
      </c>
    </row>
    <row r="17" spans="1:8" s="19" customFormat="1" ht="76.5">
      <c r="A17" s="14" t="s">
        <v>32</v>
      </c>
      <c r="B17" s="159"/>
      <c r="C17" s="159"/>
      <c r="D17" s="159"/>
      <c r="E17" s="1" t="s">
        <v>22</v>
      </c>
      <c r="F17" s="85" t="s">
        <v>617</v>
      </c>
      <c r="G17" s="83">
        <f>октябрь!G17+ноябрь!G17+декабрь!G17</f>
        <v>4267169.66</v>
      </c>
      <c r="H17" s="24" t="s">
        <v>61</v>
      </c>
    </row>
    <row r="18" spans="1:9" s="19" customFormat="1" ht="89.25">
      <c r="A18" s="14" t="s">
        <v>39</v>
      </c>
      <c r="B18" s="160"/>
      <c r="C18" s="160"/>
      <c r="D18" s="160"/>
      <c r="E18" s="1" t="s">
        <v>33</v>
      </c>
      <c r="F18" s="85" t="s">
        <v>618</v>
      </c>
      <c r="G18" s="83">
        <f>октябрь!G18+ноябрь!G18+декабрь!G18</f>
        <v>7619574.510000001</v>
      </c>
      <c r="H18" s="24" t="s">
        <v>62</v>
      </c>
      <c r="I18" s="36">
        <f>G18-октябрь!G18-ноябрь!G18-декабрь!G18</f>
        <v>0</v>
      </c>
    </row>
    <row r="19" ht="12.75">
      <c r="G19" s="86">
        <f>SUM(G12:G18)</f>
        <v>142310264.1174</v>
      </c>
    </row>
    <row r="22" ht="12.75">
      <c r="G22" s="80">
        <f>октябрь!G19+ноябрь!G19+декабрь!G19</f>
        <v>142310264.1174</v>
      </c>
    </row>
    <row r="25" ht="12.75">
      <c r="G25" s="80">
        <f>G19-октябрь!G19-ноябрь!G19-декабрь!G19</f>
        <v>0</v>
      </c>
    </row>
    <row r="31" ht="12.75">
      <c r="G31" s="80">
        <f>G18-октябрь!G18-ноябрь!G18-декабрь!G18</f>
        <v>0</v>
      </c>
    </row>
  </sheetData>
  <sheetProtection/>
  <mergeCells count="6">
    <mergeCell ref="B12:B18"/>
    <mergeCell ref="C12:C18"/>
    <mergeCell ref="D12:D18"/>
    <mergeCell ref="A6:H6"/>
    <mergeCell ref="A7:H7"/>
    <mergeCell ref="A8:H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7.xml><?xml version="1.0" encoding="utf-8"?>
<worksheet xmlns="http://schemas.openxmlformats.org/spreadsheetml/2006/main" xmlns:r="http://schemas.openxmlformats.org/officeDocument/2006/relationships">
  <sheetPr>
    <tabColor rgb="FF92D050"/>
  </sheetPr>
  <dimension ref="A1:K28"/>
  <sheetViews>
    <sheetView tabSelected="1" zoomScaleSheetLayoutView="100" zoomScalePageLayoutView="0" workbookViewId="0" topLeftCell="A1">
      <selection activeCell="A7" sqref="A7:H7"/>
    </sheetView>
  </sheetViews>
  <sheetFormatPr defaultColWidth="9.00390625" defaultRowHeight="12.75"/>
  <cols>
    <col min="1" max="1" width="7.00390625" style="3" customWidth="1"/>
    <col min="2" max="4" width="27.75390625" style="4" customWidth="1"/>
    <col min="5" max="5" width="40.25390625" style="5" customWidth="1"/>
    <col min="6" max="6" width="20.00390625" style="6" customWidth="1"/>
    <col min="7" max="7" width="20.00390625" style="37" customWidth="1"/>
    <col min="8" max="8" width="23.75390625" style="93" customWidth="1"/>
    <col min="9" max="9" width="16.625" style="5" customWidth="1"/>
    <col min="10" max="10" width="14.875" style="5" customWidth="1"/>
    <col min="11" max="11" width="9.125" style="5" customWidth="1"/>
    <col min="12" max="16384" width="9.125" style="4" customWidth="1"/>
  </cols>
  <sheetData>
    <row r="1" ht="12.75">
      <c r="H1" s="93" t="s">
        <v>6</v>
      </c>
    </row>
    <row r="2" ht="12.75">
      <c r="H2" s="93" t="s">
        <v>2</v>
      </c>
    </row>
    <row r="3" ht="12.75">
      <c r="H3" s="93" t="s">
        <v>3</v>
      </c>
    </row>
    <row r="4" spans="1:11" s="8" customFormat="1" ht="15.75">
      <c r="A4" s="7"/>
      <c r="E4" s="9"/>
      <c r="F4" s="27"/>
      <c r="G4" s="90"/>
      <c r="H4" s="94"/>
      <c r="I4" s="9"/>
      <c r="J4" s="9"/>
      <c r="K4" s="9"/>
    </row>
    <row r="5" spans="1:11" s="8" customFormat="1" ht="15.75">
      <c r="A5" s="7"/>
      <c r="E5" s="9"/>
      <c r="F5" s="27"/>
      <c r="G5" s="90"/>
      <c r="H5" s="94"/>
      <c r="I5" s="9"/>
      <c r="J5" s="9"/>
      <c r="K5" s="9"/>
    </row>
    <row r="6" spans="1:8" ht="16.5">
      <c r="A6" s="157" t="s">
        <v>7</v>
      </c>
      <c r="B6" s="157"/>
      <c r="C6" s="157"/>
      <c r="D6" s="157"/>
      <c r="E6" s="157"/>
      <c r="F6" s="157"/>
      <c r="G6" s="157"/>
      <c r="H6" s="157"/>
    </row>
    <row r="7" spans="1:8" ht="16.5">
      <c r="A7" s="157" t="s">
        <v>507</v>
      </c>
      <c r="B7" s="157"/>
      <c r="C7" s="157"/>
      <c r="D7" s="157"/>
      <c r="E7" s="157"/>
      <c r="F7" s="157"/>
      <c r="G7" s="157"/>
      <c r="H7" s="157"/>
    </row>
    <row r="8" spans="1:8" ht="16.5">
      <c r="A8" s="157"/>
      <c r="B8" s="157"/>
      <c r="C8" s="157"/>
      <c r="D8" s="157"/>
      <c r="E8" s="157"/>
      <c r="F8" s="157"/>
      <c r="G8" s="157"/>
      <c r="H8" s="157"/>
    </row>
    <row r="9" spans="1:11" s="8" customFormat="1" ht="15.75">
      <c r="A9" s="7"/>
      <c r="E9" s="9"/>
      <c r="F9" s="27"/>
      <c r="G9" s="90"/>
      <c r="H9" s="94"/>
      <c r="I9" s="9"/>
      <c r="J9" s="9"/>
      <c r="K9" s="9"/>
    </row>
    <row r="10" spans="1:8" s="11" customFormat="1" ht="101.25">
      <c r="A10" s="10" t="s">
        <v>0</v>
      </c>
      <c r="B10" s="10" t="s">
        <v>1</v>
      </c>
      <c r="C10" s="10" t="s">
        <v>5</v>
      </c>
      <c r="D10" s="10" t="s">
        <v>4</v>
      </c>
      <c r="E10" s="10" t="s">
        <v>8</v>
      </c>
      <c r="F10" s="10" t="s">
        <v>9</v>
      </c>
      <c r="G10" s="82" t="s">
        <v>10</v>
      </c>
      <c r="H10" s="87" t="s">
        <v>11</v>
      </c>
    </row>
    <row r="11" spans="1:11" s="13" customFormat="1" ht="11.25">
      <c r="A11" s="12">
        <v>1</v>
      </c>
      <c r="B11" s="12">
        <v>2</v>
      </c>
      <c r="C11" s="12">
        <v>3</v>
      </c>
      <c r="D11" s="12">
        <v>4</v>
      </c>
      <c r="E11" s="10">
        <v>5</v>
      </c>
      <c r="F11" s="10">
        <v>6</v>
      </c>
      <c r="G11" s="10">
        <v>7</v>
      </c>
      <c r="H11" s="10">
        <v>8</v>
      </c>
      <c r="I11" s="11"/>
      <c r="J11" s="11"/>
      <c r="K11" s="11"/>
    </row>
    <row r="12" spans="1:10" ht="140.25">
      <c r="A12" s="14" t="s">
        <v>12</v>
      </c>
      <c r="B12" s="158" t="s">
        <v>40</v>
      </c>
      <c r="C12" s="158" t="s">
        <v>41</v>
      </c>
      <c r="D12" s="158" t="s">
        <v>42</v>
      </c>
      <c r="E12" s="89" t="s">
        <v>25</v>
      </c>
      <c r="F12" s="88" t="s">
        <v>623</v>
      </c>
      <c r="G12" s="58">
        <f>'1 квартал'!G12+'2 квартал'!G12+'3 квартал'!G12+'4 квартал'!G12</f>
        <v>56515518.580631</v>
      </c>
      <c r="H12" s="58" t="s">
        <v>621</v>
      </c>
      <c r="I12" s="47"/>
      <c r="J12" s="47"/>
    </row>
    <row r="13" spans="1:11" s="17" customFormat="1" ht="178.5">
      <c r="A13" s="14" t="s">
        <v>28</v>
      </c>
      <c r="B13" s="159"/>
      <c r="C13" s="159"/>
      <c r="D13" s="159"/>
      <c r="E13" s="89" t="s">
        <v>21</v>
      </c>
      <c r="F13" s="88" t="s">
        <v>624</v>
      </c>
      <c r="G13" s="58">
        <f>'1 квартал'!G13+'2 квартал'!G13+'3 квартал'!G13+'4 квартал'!G13</f>
        <v>86179009.02580002</v>
      </c>
      <c r="H13" s="58" t="s">
        <v>60</v>
      </c>
      <c r="I13" s="47"/>
      <c r="J13" s="47"/>
      <c r="K13" s="48"/>
    </row>
    <row r="14" spans="1:10" ht="140.25">
      <c r="A14" s="14" t="s">
        <v>29</v>
      </c>
      <c r="B14" s="159"/>
      <c r="C14" s="159"/>
      <c r="D14" s="159"/>
      <c r="E14" s="89" t="s">
        <v>24</v>
      </c>
      <c r="F14" s="88" t="s">
        <v>625</v>
      </c>
      <c r="G14" s="58">
        <f>'1 квартал'!G14+'2 квартал'!G14+'3 квартал'!G14+'4 квартал'!G14</f>
        <v>80684158.7896</v>
      </c>
      <c r="H14" s="58" t="s">
        <v>294</v>
      </c>
      <c r="I14" s="47"/>
      <c r="J14" s="47"/>
    </row>
    <row r="15" spans="1:11" s="19" customFormat="1" ht="25.5">
      <c r="A15" s="14" t="s">
        <v>30</v>
      </c>
      <c r="B15" s="159"/>
      <c r="C15" s="159"/>
      <c r="D15" s="159"/>
      <c r="E15" s="89" t="s">
        <v>23</v>
      </c>
      <c r="F15" s="88" t="s">
        <v>626</v>
      </c>
      <c r="G15" s="58">
        <f>'1 квартал'!G15+'2 квартал'!G15+'3 квартал'!G15+'4 квартал'!G15</f>
        <v>124180786.83</v>
      </c>
      <c r="H15" s="58" t="s">
        <v>294</v>
      </c>
      <c r="I15" s="47"/>
      <c r="J15" s="47"/>
      <c r="K15" s="50"/>
    </row>
    <row r="16" spans="1:11" s="19" customFormat="1" ht="89.25">
      <c r="A16" s="14" t="s">
        <v>31</v>
      </c>
      <c r="B16" s="159"/>
      <c r="C16" s="159"/>
      <c r="D16" s="159"/>
      <c r="E16" s="89" t="s">
        <v>27</v>
      </c>
      <c r="F16" s="88" t="s">
        <v>627</v>
      </c>
      <c r="G16" s="58">
        <f>'1 квартал'!G16+'2 квартал'!G16+'3 квартал'!G16+'4 квартал'!G16</f>
        <v>2739431.4</v>
      </c>
      <c r="H16" s="58" t="s">
        <v>68</v>
      </c>
      <c r="I16" s="47"/>
      <c r="J16" s="47"/>
      <c r="K16" s="50"/>
    </row>
    <row r="17" spans="1:11" s="19" customFormat="1" ht="204">
      <c r="A17" s="14" t="s">
        <v>32</v>
      </c>
      <c r="B17" s="159"/>
      <c r="C17" s="159"/>
      <c r="D17" s="159"/>
      <c r="E17" s="89" t="s">
        <v>22</v>
      </c>
      <c r="F17" s="88" t="s">
        <v>628</v>
      </c>
      <c r="G17" s="58">
        <f>'1 квартал'!G17+'2 квартал'!G17+'3 квартал'!G17+'4 квартал'!G17</f>
        <v>25267741.21</v>
      </c>
      <c r="H17" s="58" t="s">
        <v>68</v>
      </c>
      <c r="I17" s="47"/>
      <c r="J17" s="47"/>
      <c r="K17" s="50"/>
    </row>
    <row r="18" spans="1:11" s="19" customFormat="1" ht="12.75">
      <c r="A18" s="14"/>
      <c r="B18" s="159"/>
      <c r="C18" s="159"/>
      <c r="D18" s="159"/>
      <c r="E18" s="43" t="s">
        <v>153</v>
      </c>
      <c r="F18" s="42" t="s">
        <v>273</v>
      </c>
      <c r="G18" s="58">
        <f>'1 квартал'!G18</f>
        <v>4174982.1663999995</v>
      </c>
      <c r="H18" s="42" t="s">
        <v>18</v>
      </c>
      <c r="I18" s="50"/>
      <c r="J18" s="50"/>
      <c r="K18" s="50"/>
    </row>
    <row r="19" spans="1:11" s="19" customFormat="1" ht="344.25">
      <c r="A19" s="14" t="s">
        <v>39</v>
      </c>
      <c r="B19" s="160"/>
      <c r="C19" s="160"/>
      <c r="D19" s="160"/>
      <c r="E19" s="89" t="s">
        <v>33</v>
      </c>
      <c r="F19" s="88" t="s">
        <v>629</v>
      </c>
      <c r="G19" s="58">
        <f>'1 квартал'!G19+'2 квартал'!G18+'3 квартал'!G18+'4 квартал'!G18</f>
        <v>26429082.350000005</v>
      </c>
      <c r="H19" s="58" t="s">
        <v>63</v>
      </c>
      <c r="I19" s="50"/>
      <c r="J19" s="50"/>
      <c r="K19" s="50"/>
    </row>
    <row r="20" spans="4:8" ht="12.75">
      <c r="D20" s="5"/>
      <c r="E20" s="3"/>
      <c r="G20" s="91">
        <f>SUM(G12:G19)</f>
        <v>406170710.352431</v>
      </c>
      <c r="H20" s="95"/>
    </row>
    <row r="21" spans="4:8" ht="12.75">
      <c r="D21" s="5"/>
      <c r="E21" s="3"/>
      <c r="F21" s="5"/>
      <c r="G21" s="92"/>
      <c r="H21" s="95"/>
    </row>
    <row r="22" spans="4:8" ht="12.75">
      <c r="D22" s="5"/>
      <c r="E22" s="3"/>
      <c r="F22" s="5"/>
      <c r="G22" s="92"/>
      <c r="H22" s="95"/>
    </row>
    <row r="23" spans="4:10" ht="12.75">
      <c r="D23" s="5"/>
      <c r="E23" s="3"/>
      <c r="F23" s="5"/>
      <c r="G23" s="92">
        <f>'1 квартал'!G20+'2 квартал'!G19+'3 квартал'!G19+'4 квартал'!G19</f>
        <v>406170710.352431</v>
      </c>
      <c r="H23" s="95"/>
      <c r="J23" s="47"/>
    </row>
    <row r="24" ht="12.75">
      <c r="G24" s="37">
        <f>G20-G23</f>
        <v>0</v>
      </c>
    </row>
    <row r="28" ht="12.75">
      <c r="E28" s="155">
        <f>G19-'1 квартал'!G19-'2 квартал'!G18-'3 квартал'!G18-'4 квартал'!G18</f>
        <v>0</v>
      </c>
    </row>
  </sheetData>
  <sheetProtection/>
  <mergeCells count="6">
    <mergeCell ref="A6:H6"/>
    <mergeCell ref="A7:H7"/>
    <mergeCell ref="A8:H8"/>
    <mergeCell ref="B12:B19"/>
    <mergeCell ref="C12:C19"/>
    <mergeCell ref="D12:D19"/>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8.xml><?xml version="1.0" encoding="utf-8"?>
<worksheet xmlns="http://schemas.openxmlformats.org/spreadsheetml/2006/main" xmlns:r="http://schemas.openxmlformats.org/officeDocument/2006/relationships">
  <dimension ref="A1:X147"/>
  <sheetViews>
    <sheetView zoomScaleSheetLayoutView="100" zoomScalePageLayoutView="0" workbookViewId="0" topLeftCell="A1">
      <selection activeCell="J125" sqref="J125"/>
    </sheetView>
  </sheetViews>
  <sheetFormatPr defaultColWidth="9.00390625" defaultRowHeight="12.75" outlineLevelCol="2"/>
  <cols>
    <col min="1" max="1" width="8.625" style="3" customWidth="1"/>
    <col min="2" max="2" width="12.625" style="4" customWidth="1"/>
    <col min="3" max="4" width="10.75390625" style="4" customWidth="1"/>
    <col min="5" max="5" width="30.75390625" style="5" customWidth="1"/>
    <col min="6" max="6" width="30.75390625" style="6" customWidth="1"/>
    <col min="7" max="7" width="21.25390625" style="3" customWidth="1"/>
    <col min="8" max="8" width="21.25390625" style="96" customWidth="1"/>
    <col min="9" max="9" width="21.25390625" style="3" customWidth="1"/>
    <col min="10" max="10" width="14.25390625" style="3" customWidth="1"/>
    <col min="11" max="11" width="48.25390625" style="97" customWidth="1" outlineLevel="2"/>
    <col min="12" max="12" width="17.875" style="98" customWidth="1" outlineLevel="1"/>
    <col min="13" max="13" width="28.125" style="99" customWidth="1" outlineLevel="1"/>
    <col min="14" max="14" width="17.00390625" style="32" customWidth="1" outlineLevel="1"/>
    <col min="15" max="15" width="13.375" style="100" customWidth="1"/>
    <col min="16" max="16" width="13.375" style="98" customWidth="1"/>
    <col min="17" max="17" width="18.375" style="32" customWidth="1" outlineLevel="1"/>
    <col min="18" max="18" width="13.375" style="32" customWidth="1" outlineLevel="1"/>
    <col min="19" max="19" width="14.75390625" style="32" customWidth="1" outlineLevel="1"/>
    <col min="20" max="20" width="13.375" style="32" customWidth="1" outlineLevel="1"/>
    <col min="21" max="21" width="13.00390625" style="4" customWidth="1" outlineLevel="1"/>
    <col min="22" max="22" width="14.75390625" style="4" customWidth="1"/>
    <col min="23" max="16384" width="9.125" style="4" customWidth="1"/>
  </cols>
  <sheetData>
    <row r="1" ht="12.75">
      <c r="I1" s="3" t="s">
        <v>6</v>
      </c>
    </row>
    <row r="2" ht="12.75">
      <c r="I2" s="3" t="s">
        <v>2</v>
      </c>
    </row>
    <row r="3" ht="12.75">
      <c r="I3" s="3" t="s">
        <v>3</v>
      </c>
    </row>
    <row r="6" spans="1:20" s="8" customFormat="1" ht="15.75">
      <c r="A6" s="161" t="s">
        <v>7</v>
      </c>
      <c r="B6" s="161"/>
      <c r="C6" s="161"/>
      <c r="D6" s="161"/>
      <c r="E6" s="161"/>
      <c r="F6" s="161"/>
      <c r="G6" s="161"/>
      <c r="H6" s="161"/>
      <c r="I6" s="161"/>
      <c r="J6" s="7"/>
      <c r="K6" s="97"/>
      <c r="L6" s="98"/>
      <c r="M6" s="99"/>
      <c r="N6" s="32"/>
      <c r="O6" s="100"/>
      <c r="P6" s="98"/>
      <c r="Q6" s="32"/>
      <c r="R6" s="32"/>
      <c r="S6" s="32"/>
      <c r="T6" s="32"/>
    </row>
    <row r="7" spans="1:20" s="8" customFormat="1" ht="15.75">
      <c r="A7" s="162" t="s">
        <v>90</v>
      </c>
      <c r="B7" s="162"/>
      <c r="C7" s="162"/>
      <c r="D7" s="162"/>
      <c r="E7" s="162"/>
      <c r="F7" s="162"/>
      <c r="G7" s="162"/>
      <c r="H7" s="162"/>
      <c r="I7" s="162"/>
      <c r="J7" s="7"/>
      <c r="K7" s="97"/>
      <c r="L7" s="98"/>
      <c r="M7" s="99"/>
      <c r="N7" s="32"/>
      <c r="O7" s="100"/>
      <c r="P7" s="98"/>
      <c r="Q7" s="32"/>
      <c r="R7" s="32"/>
      <c r="S7" s="32"/>
      <c r="T7" s="32"/>
    </row>
    <row r="8" spans="1:20" s="8" customFormat="1" ht="15.75">
      <c r="A8" s="161"/>
      <c r="B8" s="161"/>
      <c r="C8" s="161"/>
      <c r="D8" s="161"/>
      <c r="E8" s="161"/>
      <c r="F8" s="161"/>
      <c r="G8" s="161"/>
      <c r="H8" s="161"/>
      <c r="I8" s="161"/>
      <c r="J8" s="7"/>
      <c r="K8" s="97"/>
      <c r="L8" s="98"/>
      <c r="M8" s="99"/>
      <c r="N8" s="32"/>
      <c r="O8" s="100"/>
      <c r="P8" s="98"/>
      <c r="Q8" s="32"/>
      <c r="R8" s="32"/>
      <c r="S8" s="32"/>
      <c r="T8" s="32"/>
    </row>
    <row r="10" spans="1:20" s="106" customFormat="1" ht="127.5">
      <c r="A10" s="101" t="s">
        <v>0</v>
      </c>
      <c r="B10" s="101" t="s">
        <v>91</v>
      </c>
      <c r="C10" s="101" t="s">
        <v>92</v>
      </c>
      <c r="D10" s="101" t="s">
        <v>93</v>
      </c>
      <c r="E10" s="101" t="s">
        <v>94</v>
      </c>
      <c r="F10" s="101"/>
      <c r="G10" s="101" t="s">
        <v>95</v>
      </c>
      <c r="H10" s="102" t="s">
        <v>96</v>
      </c>
      <c r="I10" s="101" t="s">
        <v>97</v>
      </c>
      <c r="J10" s="103" t="s">
        <v>98</v>
      </c>
      <c r="K10" s="104"/>
      <c r="L10" s="10"/>
      <c r="M10" s="104"/>
      <c r="N10" s="105"/>
      <c r="O10" s="101"/>
      <c r="P10" s="101"/>
      <c r="Q10" s="105" t="s">
        <v>16</v>
      </c>
      <c r="R10" s="105" t="s">
        <v>17</v>
      </c>
      <c r="S10" s="105" t="s">
        <v>48</v>
      </c>
      <c r="T10" s="105" t="s">
        <v>49</v>
      </c>
    </row>
    <row r="11" spans="1:20" s="112" customFormat="1" ht="12.75">
      <c r="A11" s="107">
        <v>1</v>
      </c>
      <c r="B11" s="107">
        <v>2</v>
      </c>
      <c r="C11" s="107">
        <v>3</v>
      </c>
      <c r="D11" s="107">
        <v>4</v>
      </c>
      <c r="E11" s="101">
        <v>5</v>
      </c>
      <c r="F11" s="101"/>
      <c r="G11" s="107">
        <v>6</v>
      </c>
      <c r="H11" s="107">
        <v>7</v>
      </c>
      <c r="I11" s="107">
        <v>8</v>
      </c>
      <c r="J11" s="108"/>
      <c r="K11" s="109"/>
      <c r="L11" s="10"/>
      <c r="M11" s="110"/>
      <c r="N11" s="111"/>
      <c r="O11" s="12"/>
      <c r="P11" s="10"/>
      <c r="Q11" s="111"/>
      <c r="R11" s="111"/>
      <c r="S11" s="111"/>
      <c r="T11" s="111"/>
    </row>
    <row r="12" spans="1:22" ht="102">
      <c r="A12" s="14" t="s">
        <v>12</v>
      </c>
      <c r="B12" s="113"/>
      <c r="C12" s="2"/>
      <c r="D12" s="114"/>
      <c r="E12" s="15" t="s">
        <v>21</v>
      </c>
      <c r="F12" s="127">
        <f>N12-Q12-R12</f>
        <v>2735744.9992</v>
      </c>
      <c r="G12" s="35" t="s">
        <v>260</v>
      </c>
      <c r="H12" s="115">
        <f>Q12+R12</f>
        <v>532491.0008</v>
      </c>
      <c r="I12" s="16" t="s">
        <v>18</v>
      </c>
      <c r="J12" s="116" t="s">
        <v>51</v>
      </c>
      <c r="K12" s="117" t="s">
        <v>99</v>
      </c>
      <c r="L12" s="16" t="s">
        <v>100</v>
      </c>
      <c r="M12" s="118" t="s">
        <v>101</v>
      </c>
      <c r="N12" s="119">
        <v>3268236</v>
      </c>
      <c r="O12" s="2" t="s">
        <v>102</v>
      </c>
      <c r="P12" s="16" t="s">
        <v>37</v>
      </c>
      <c r="Q12" s="119">
        <v>412250.995</v>
      </c>
      <c r="R12" s="119">
        <v>120240.00579999998</v>
      </c>
      <c r="S12" s="119">
        <v>2735745.0046</v>
      </c>
      <c r="T12" s="119"/>
      <c r="U12" s="25">
        <f>N12-SUM(Q12:T12)</f>
        <v>-0.005400000140070915</v>
      </c>
      <c r="V12" s="25">
        <f>N12-S12</f>
        <v>532490.9953999999</v>
      </c>
    </row>
    <row r="13" spans="1:22" ht="25.5">
      <c r="A13" s="14">
        <f>A12+1</f>
        <v>2</v>
      </c>
      <c r="B13" s="18"/>
      <c r="C13" s="18"/>
      <c r="D13" s="120"/>
      <c r="E13" s="121" t="s">
        <v>23</v>
      </c>
      <c r="F13" s="127">
        <f aca="true" t="shared" si="0" ref="F13:F67">N13-Q13-R13</f>
        <v>0</v>
      </c>
      <c r="G13" s="35" t="s">
        <v>72</v>
      </c>
      <c r="H13" s="115">
        <f aca="true" t="shared" si="1" ref="H13:H67">Q13+R13</f>
        <v>16270000</v>
      </c>
      <c r="I13" s="2" t="s">
        <v>15</v>
      </c>
      <c r="J13" s="116" t="s">
        <v>51</v>
      </c>
      <c r="K13" s="117" t="s">
        <v>47</v>
      </c>
      <c r="L13" s="16" t="s">
        <v>103</v>
      </c>
      <c r="M13" s="118" t="s">
        <v>104</v>
      </c>
      <c r="N13" s="119">
        <v>16270000</v>
      </c>
      <c r="O13" s="2" t="s">
        <v>80</v>
      </c>
      <c r="P13" s="16">
        <v>3</v>
      </c>
      <c r="Q13" s="119">
        <v>9170000</v>
      </c>
      <c r="R13" s="119">
        <v>7100000</v>
      </c>
      <c r="S13" s="119">
        <v>0</v>
      </c>
      <c r="T13" s="119">
        <v>0</v>
      </c>
      <c r="U13" s="25">
        <f aca="true" t="shared" si="2" ref="U13:U67">N13-SUM(Q13:T13)</f>
        <v>0</v>
      </c>
      <c r="V13" s="25">
        <f aca="true" t="shared" si="3" ref="V13:V67">N13-S13</f>
        <v>16270000</v>
      </c>
    </row>
    <row r="14" spans="1:22" ht="25.5">
      <c r="A14" s="14">
        <f aca="true" t="shared" si="4" ref="A14:A21">A13+1</f>
        <v>3</v>
      </c>
      <c r="B14" s="18"/>
      <c r="C14" s="18"/>
      <c r="D14" s="120"/>
      <c r="E14" s="15" t="s">
        <v>24</v>
      </c>
      <c r="F14" s="127">
        <f t="shared" si="0"/>
        <v>0</v>
      </c>
      <c r="G14" s="35" t="s">
        <v>67</v>
      </c>
      <c r="H14" s="115">
        <f t="shared" si="1"/>
        <v>3540000</v>
      </c>
      <c r="I14" s="16" t="s">
        <v>18</v>
      </c>
      <c r="J14" s="116" t="s">
        <v>51</v>
      </c>
      <c r="K14" s="117" t="s">
        <v>105</v>
      </c>
      <c r="L14" s="16" t="s">
        <v>106</v>
      </c>
      <c r="M14" s="118" t="s">
        <v>107</v>
      </c>
      <c r="N14" s="119">
        <v>3540000</v>
      </c>
      <c r="O14" s="2" t="s">
        <v>83</v>
      </c>
      <c r="P14" s="16">
        <v>1</v>
      </c>
      <c r="Q14" s="119"/>
      <c r="R14" s="119">
        <v>3540000</v>
      </c>
      <c r="S14" s="119"/>
      <c r="T14" s="119"/>
      <c r="U14" s="25">
        <f t="shared" si="2"/>
        <v>0</v>
      </c>
      <c r="V14" s="25">
        <f t="shared" si="3"/>
        <v>3540000</v>
      </c>
    </row>
    <row r="15" spans="1:22" ht="25.5">
      <c r="A15" s="14">
        <f t="shared" si="4"/>
        <v>4</v>
      </c>
      <c r="B15" s="18"/>
      <c r="C15" s="18"/>
      <c r="D15" s="120"/>
      <c r="E15" s="15" t="s">
        <v>24</v>
      </c>
      <c r="F15" s="127">
        <f t="shared" si="0"/>
        <v>0</v>
      </c>
      <c r="G15" s="35" t="s">
        <v>67</v>
      </c>
      <c r="H15" s="115">
        <f t="shared" si="1"/>
        <v>9676000</v>
      </c>
      <c r="I15" s="16" t="s">
        <v>18</v>
      </c>
      <c r="J15" s="116" t="s">
        <v>51</v>
      </c>
      <c r="K15" s="117" t="s">
        <v>108</v>
      </c>
      <c r="L15" s="16" t="s">
        <v>109</v>
      </c>
      <c r="M15" s="118" t="s">
        <v>110</v>
      </c>
      <c r="N15" s="119">
        <v>9676000</v>
      </c>
      <c r="O15" s="2" t="s">
        <v>78</v>
      </c>
      <c r="P15" s="16">
        <v>1</v>
      </c>
      <c r="Q15" s="119">
        <v>9676000</v>
      </c>
      <c r="R15" s="119"/>
      <c r="S15" s="119"/>
      <c r="T15" s="119"/>
      <c r="U15" s="25">
        <f t="shared" si="2"/>
        <v>0</v>
      </c>
      <c r="V15" s="25">
        <f t="shared" si="3"/>
        <v>9676000</v>
      </c>
    </row>
    <row r="16" spans="1:22" ht="102">
      <c r="A16" s="14">
        <f t="shared" si="4"/>
        <v>5</v>
      </c>
      <c r="B16" s="18"/>
      <c r="C16" s="18"/>
      <c r="D16" s="120"/>
      <c r="E16" s="15" t="s">
        <v>21</v>
      </c>
      <c r="F16" s="127">
        <f t="shared" si="0"/>
        <v>1523181.0217999995</v>
      </c>
      <c r="G16" s="35" t="s">
        <v>261</v>
      </c>
      <c r="H16" s="115">
        <f t="shared" si="1"/>
        <v>4116806.9982000003</v>
      </c>
      <c r="I16" s="16" t="s">
        <v>18</v>
      </c>
      <c r="J16" s="116" t="s">
        <v>51</v>
      </c>
      <c r="K16" s="117" t="s">
        <v>111</v>
      </c>
      <c r="L16" s="16" t="s">
        <v>112</v>
      </c>
      <c r="M16" s="118" t="s">
        <v>13</v>
      </c>
      <c r="N16" s="119">
        <v>5639988.02</v>
      </c>
      <c r="O16" s="2" t="s">
        <v>102</v>
      </c>
      <c r="P16" s="16" t="s">
        <v>37</v>
      </c>
      <c r="Q16" s="119">
        <v>3035314</v>
      </c>
      <c r="R16" s="119">
        <v>1081492.9982</v>
      </c>
      <c r="S16" s="119">
        <v>1523181.0166</v>
      </c>
      <c r="T16" s="119"/>
      <c r="U16" s="25">
        <f t="shared" si="2"/>
        <v>0.005199999548494816</v>
      </c>
      <c r="V16" s="25">
        <f t="shared" si="3"/>
        <v>4116807.0034</v>
      </c>
    </row>
    <row r="17" spans="1:22" ht="38.25">
      <c r="A17" s="14">
        <f>A18+1</f>
        <v>7</v>
      </c>
      <c r="B17" s="18"/>
      <c r="C17" s="18"/>
      <c r="D17" s="120"/>
      <c r="E17" s="121" t="s">
        <v>23</v>
      </c>
      <c r="F17" s="127">
        <f t="shared" si="0"/>
        <v>0</v>
      </c>
      <c r="G17" s="35" t="s">
        <v>67</v>
      </c>
      <c r="H17" s="115">
        <f t="shared" si="1"/>
        <v>3349430</v>
      </c>
      <c r="I17" s="16" t="s">
        <v>18</v>
      </c>
      <c r="J17" s="116" t="s">
        <v>51</v>
      </c>
      <c r="K17" s="117" t="s">
        <v>113</v>
      </c>
      <c r="L17" s="16" t="s">
        <v>114</v>
      </c>
      <c r="M17" s="118" t="s">
        <v>115</v>
      </c>
      <c r="N17" s="119">
        <v>3349430</v>
      </c>
      <c r="O17" s="2" t="s">
        <v>78</v>
      </c>
      <c r="P17" s="16">
        <v>1</v>
      </c>
      <c r="Q17" s="119">
        <v>3349430</v>
      </c>
      <c r="R17" s="119"/>
      <c r="S17" s="119"/>
      <c r="T17" s="119"/>
      <c r="U17" s="25">
        <f t="shared" si="2"/>
        <v>0</v>
      </c>
      <c r="V17" s="25">
        <f t="shared" si="3"/>
        <v>3349430</v>
      </c>
    </row>
    <row r="18" spans="1:22" ht="102">
      <c r="A18" s="14">
        <f>A16+1</f>
        <v>6</v>
      </c>
      <c r="B18" s="18"/>
      <c r="C18" s="18"/>
      <c r="D18" s="120"/>
      <c r="E18" s="15" t="s">
        <v>21</v>
      </c>
      <c r="F18" s="127">
        <f t="shared" si="0"/>
        <v>1635102.8332</v>
      </c>
      <c r="G18" s="35" t="s">
        <v>262</v>
      </c>
      <c r="H18" s="115">
        <f t="shared" si="1"/>
        <v>880453.1668</v>
      </c>
      <c r="I18" s="16" t="s">
        <v>18</v>
      </c>
      <c r="J18" s="116" t="s">
        <v>51</v>
      </c>
      <c r="K18" s="117" t="s">
        <v>116</v>
      </c>
      <c r="L18" s="16" t="s">
        <v>117</v>
      </c>
      <c r="M18" s="118" t="s">
        <v>46</v>
      </c>
      <c r="N18" s="119">
        <v>2515556</v>
      </c>
      <c r="O18" s="2" t="s">
        <v>78</v>
      </c>
      <c r="P18" s="16">
        <v>3908</v>
      </c>
      <c r="Q18" s="119">
        <v>574629.074</v>
      </c>
      <c r="R18" s="119">
        <v>305824.0928</v>
      </c>
      <c r="S18" s="119">
        <v>461238.8365999999</v>
      </c>
      <c r="T18" s="119">
        <v>1173864</v>
      </c>
      <c r="U18" s="25">
        <f t="shared" si="2"/>
        <v>-0.003399999812245369</v>
      </c>
      <c r="V18" s="25">
        <f t="shared" si="3"/>
        <v>2054317.1634</v>
      </c>
    </row>
    <row r="19" spans="1:22" ht="102">
      <c r="A19" s="14">
        <f>A17+1</f>
        <v>8</v>
      </c>
      <c r="B19" s="18"/>
      <c r="C19" s="18"/>
      <c r="D19" s="120"/>
      <c r="E19" s="15" t="s">
        <v>21</v>
      </c>
      <c r="F19" s="127">
        <f t="shared" si="0"/>
        <v>4149241.08</v>
      </c>
      <c r="G19" s="35" t="s">
        <v>263</v>
      </c>
      <c r="H19" s="115">
        <f t="shared" si="1"/>
        <v>6788601.359999999</v>
      </c>
      <c r="I19" s="16" t="s">
        <v>15</v>
      </c>
      <c r="J19" s="116" t="s">
        <v>51</v>
      </c>
      <c r="K19" s="117" t="s">
        <v>119</v>
      </c>
      <c r="L19" s="16" t="s">
        <v>120</v>
      </c>
      <c r="M19" s="118" t="s">
        <v>121</v>
      </c>
      <c r="N19" s="119">
        <v>10937842.44</v>
      </c>
      <c r="O19" s="2" t="s">
        <v>78</v>
      </c>
      <c r="P19" s="16">
        <v>128</v>
      </c>
      <c r="Q19" s="119">
        <v>4352465.399999999</v>
      </c>
      <c r="R19" s="119">
        <v>2436135.96</v>
      </c>
      <c r="S19" s="119">
        <v>4149241.0799999996</v>
      </c>
      <c r="T19" s="119"/>
      <c r="U19" s="25">
        <f t="shared" si="2"/>
        <v>0</v>
      </c>
      <c r="V19" s="25">
        <f t="shared" si="3"/>
        <v>6788601.359999999</v>
      </c>
    </row>
    <row r="20" spans="1:22" ht="38.25">
      <c r="A20" s="14">
        <f t="shared" si="4"/>
        <v>9</v>
      </c>
      <c r="B20" s="18"/>
      <c r="C20" s="18"/>
      <c r="D20" s="120"/>
      <c r="E20" s="15" t="s">
        <v>24</v>
      </c>
      <c r="F20" s="127"/>
      <c r="G20" s="35"/>
      <c r="H20" s="115">
        <f t="shared" si="1"/>
        <v>0</v>
      </c>
      <c r="I20" s="2" t="s">
        <v>18</v>
      </c>
      <c r="J20" s="116" t="s">
        <v>51</v>
      </c>
      <c r="K20" s="117" t="s">
        <v>123</v>
      </c>
      <c r="L20" s="16" t="s">
        <v>124</v>
      </c>
      <c r="M20" s="118" t="s">
        <v>125</v>
      </c>
      <c r="N20" s="119">
        <v>735000</v>
      </c>
      <c r="O20" s="2" t="s">
        <v>78</v>
      </c>
      <c r="P20" s="16">
        <v>5</v>
      </c>
      <c r="Q20" s="119"/>
      <c r="R20" s="119"/>
      <c r="S20" s="119">
        <v>735000</v>
      </c>
      <c r="T20" s="119"/>
      <c r="U20" s="25">
        <f t="shared" si="2"/>
        <v>0</v>
      </c>
      <c r="V20" s="25">
        <f t="shared" si="3"/>
        <v>0</v>
      </c>
    </row>
    <row r="21" spans="1:22" ht="12.75">
      <c r="A21" s="14">
        <f t="shared" si="4"/>
        <v>10</v>
      </c>
      <c r="B21" s="18"/>
      <c r="C21" s="18"/>
      <c r="D21" s="120"/>
      <c r="E21" s="15" t="s">
        <v>24</v>
      </c>
      <c r="F21" s="127"/>
      <c r="G21" s="35"/>
      <c r="H21" s="115">
        <f t="shared" si="1"/>
        <v>0</v>
      </c>
      <c r="I21" s="2" t="s">
        <v>15</v>
      </c>
      <c r="J21" s="116" t="s">
        <v>51</v>
      </c>
      <c r="K21" s="117" t="s">
        <v>126</v>
      </c>
      <c r="L21" s="16" t="s">
        <v>127</v>
      </c>
      <c r="M21" s="118" t="s">
        <v>128</v>
      </c>
      <c r="N21" s="119">
        <v>48950000</v>
      </c>
      <c r="O21" s="2" t="s">
        <v>129</v>
      </c>
      <c r="P21" s="16">
        <v>1</v>
      </c>
      <c r="Q21" s="119"/>
      <c r="R21" s="119"/>
      <c r="S21" s="119"/>
      <c r="T21" s="119">
        <f>N21</f>
        <v>48950000</v>
      </c>
      <c r="U21" s="25">
        <f>N21-SUM(Q21:T21)</f>
        <v>0</v>
      </c>
      <c r="V21" s="25">
        <f t="shared" si="3"/>
        <v>48950000</v>
      </c>
    </row>
    <row r="22" spans="1:22" ht="25.5">
      <c r="A22" s="122" t="e">
        <f>#REF!+1</f>
        <v>#REF!</v>
      </c>
      <c r="B22" s="123"/>
      <c r="C22" s="123"/>
      <c r="D22" s="124"/>
      <c r="E22" s="121" t="s">
        <v>23</v>
      </c>
      <c r="F22" s="127">
        <f t="shared" si="0"/>
        <v>2656000</v>
      </c>
      <c r="G22" s="35" t="s">
        <v>72</v>
      </c>
      <c r="H22" s="115">
        <f t="shared" si="1"/>
        <v>2110000</v>
      </c>
      <c r="I22" s="2" t="s">
        <v>18</v>
      </c>
      <c r="J22" s="116" t="s">
        <v>51</v>
      </c>
      <c r="K22" s="117" t="s">
        <v>130</v>
      </c>
      <c r="L22" s="16" t="s">
        <v>131</v>
      </c>
      <c r="M22" s="118" t="s">
        <v>132</v>
      </c>
      <c r="N22" s="119">
        <v>4766000</v>
      </c>
      <c r="O22" s="2" t="s">
        <v>78</v>
      </c>
      <c r="P22" s="16">
        <v>7</v>
      </c>
      <c r="Q22" s="119">
        <v>723000</v>
      </c>
      <c r="R22" s="119">
        <v>1387000</v>
      </c>
      <c r="S22" s="119">
        <v>2656000</v>
      </c>
      <c r="T22" s="119"/>
      <c r="U22" s="25">
        <f t="shared" si="2"/>
        <v>0</v>
      </c>
      <c r="V22" s="25">
        <f t="shared" si="3"/>
        <v>2110000</v>
      </c>
    </row>
    <row r="23" spans="1:22" ht="51">
      <c r="A23" s="14" t="e">
        <f>#REF!+1</f>
        <v>#REF!</v>
      </c>
      <c r="B23" s="18"/>
      <c r="C23" s="18"/>
      <c r="D23" s="120"/>
      <c r="E23" s="125" t="s">
        <v>22</v>
      </c>
      <c r="F23" s="127">
        <f t="shared" si="0"/>
        <v>0</v>
      </c>
      <c r="G23" s="35" t="s">
        <v>250</v>
      </c>
      <c r="H23" s="115">
        <f t="shared" si="1"/>
        <v>9492093.46</v>
      </c>
      <c r="I23" s="2" t="s">
        <v>15</v>
      </c>
      <c r="J23" s="116" t="s">
        <v>51</v>
      </c>
      <c r="K23" s="117" t="s">
        <v>133</v>
      </c>
      <c r="L23" s="16" t="s">
        <v>134</v>
      </c>
      <c r="M23" s="118" t="s">
        <v>79</v>
      </c>
      <c r="N23" s="119">
        <v>9492093.46</v>
      </c>
      <c r="O23" s="2" t="s">
        <v>135</v>
      </c>
      <c r="P23" s="16">
        <v>2742</v>
      </c>
      <c r="Q23" s="119">
        <v>0</v>
      </c>
      <c r="R23" s="119">
        <v>9492093.46</v>
      </c>
      <c r="S23" s="119">
        <v>0</v>
      </c>
      <c r="T23" s="119">
        <v>0</v>
      </c>
      <c r="U23" s="25">
        <f t="shared" si="2"/>
        <v>0</v>
      </c>
      <c r="V23" s="25">
        <f t="shared" si="3"/>
        <v>9492093.46</v>
      </c>
    </row>
    <row r="24" spans="1:22" ht="102">
      <c r="A24" s="2"/>
      <c r="B24" s="18"/>
      <c r="C24" s="18"/>
      <c r="D24" s="120"/>
      <c r="E24" s="15" t="s">
        <v>21</v>
      </c>
      <c r="F24" s="127">
        <f t="shared" si="0"/>
        <v>32789317.5</v>
      </c>
      <c r="G24" s="35" t="s">
        <v>264</v>
      </c>
      <c r="H24" s="115">
        <f t="shared" si="1"/>
        <v>6070431.63</v>
      </c>
      <c r="I24" s="2" t="s">
        <v>15</v>
      </c>
      <c r="J24" s="116" t="s">
        <v>52</v>
      </c>
      <c r="K24" s="117" t="s">
        <v>136</v>
      </c>
      <c r="L24" s="16" t="s">
        <v>137</v>
      </c>
      <c r="M24" s="118" t="s">
        <v>38</v>
      </c>
      <c r="N24" s="119">
        <v>38859749.13</v>
      </c>
      <c r="O24" s="2" t="s">
        <v>138</v>
      </c>
      <c r="P24" s="16">
        <v>29957</v>
      </c>
      <c r="Q24" s="119">
        <v>3384031.17</v>
      </c>
      <c r="R24" s="119">
        <v>2686400.46</v>
      </c>
      <c r="S24" s="119">
        <v>30438187.56</v>
      </c>
      <c r="T24" s="119">
        <v>2351129.9400000004</v>
      </c>
      <c r="U24" s="25">
        <f t="shared" si="2"/>
        <v>0</v>
      </c>
      <c r="V24" s="25">
        <f t="shared" si="3"/>
        <v>8421561.570000004</v>
      </c>
    </row>
    <row r="25" spans="1:22" ht="25.5">
      <c r="A25" s="2"/>
      <c r="B25" s="18"/>
      <c r="C25" s="18"/>
      <c r="D25" s="120"/>
      <c r="E25" s="15" t="s">
        <v>24</v>
      </c>
      <c r="F25" s="127"/>
      <c r="G25" s="2"/>
      <c r="H25" s="22">
        <f t="shared" si="1"/>
        <v>0</v>
      </c>
      <c r="I25" s="2" t="s">
        <v>18</v>
      </c>
      <c r="J25" s="116" t="s">
        <v>52</v>
      </c>
      <c r="K25" s="117" t="s">
        <v>139</v>
      </c>
      <c r="L25" s="16" t="s">
        <v>140</v>
      </c>
      <c r="M25" s="118" t="s">
        <v>141</v>
      </c>
      <c r="N25" s="119">
        <v>899100</v>
      </c>
      <c r="O25" s="2" t="s">
        <v>83</v>
      </c>
      <c r="P25" s="16">
        <v>9</v>
      </c>
      <c r="Q25" s="119"/>
      <c r="R25" s="119"/>
      <c r="S25" s="119">
        <v>899100</v>
      </c>
      <c r="T25" s="119"/>
      <c r="U25" s="25">
        <f t="shared" si="2"/>
        <v>0</v>
      </c>
      <c r="V25" s="25">
        <f t="shared" si="3"/>
        <v>0</v>
      </c>
    </row>
    <row r="26" spans="1:22" ht="25.5">
      <c r="A26" s="2"/>
      <c r="B26" s="18"/>
      <c r="C26" s="18"/>
      <c r="D26" s="120"/>
      <c r="E26" s="15" t="s">
        <v>24</v>
      </c>
      <c r="F26" s="127"/>
      <c r="G26" s="2"/>
      <c r="H26" s="22">
        <f t="shared" si="1"/>
        <v>0</v>
      </c>
      <c r="I26" s="2" t="s">
        <v>18</v>
      </c>
      <c r="J26" s="116" t="s">
        <v>52</v>
      </c>
      <c r="K26" s="117" t="s">
        <v>142</v>
      </c>
      <c r="L26" s="16" t="s">
        <v>143</v>
      </c>
      <c r="M26" s="118" t="s">
        <v>144</v>
      </c>
      <c r="N26" s="119">
        <v>1161537.72</v>
      </c>
      <c r="O26" s="2" t="s">
        <v>83</v>
      </c>
      <c r="P26" s="16">
        <v>60</v>
      </c>
      <c r="Q26" s="119"/>
      <c r="R26" s="119"/>
      <c r="S26" s="119">
        <v>1161537.72</v>
      </c>
      <c r="T26" s="119"/>
      <c r="U26" s="25">
        <f t="shared" si="2"/>
        <v>0</v>
      </c>
      <c r="V26" s="25">
        <f t="shared" si="3"/>
        <v>0</v>
      </c>
    </row>
    <row r="27" spans="1:22" ht="25.5">
      <c r="A27" s="2"/>
      <c r="B27" s="18"/>
      <c r="C27" s="18"/>
      <c r="D27" s="120"/>
      <c r="E27" s="15" t="s">
        <v>24</v>
      </c>
      <c r="F27" s="127">
        <f t="shared" si="0"/>
        <v>0</v>
      </c>
      <c r="G27" s="35" t="s">
        <v>67</v>
      </c>
      <c r="H27" s="115">
        <f t="shared" si="1"/>
        <v>3894000</v>
      </c>
      <c r="I27" s="2" t="s">
        <v>18</v>
      </c>
      <c r="J27" s="116" t="s">
        <v>52</v>
      </c>
      <c r="K27" s="117" t="s">
        <v>145</v>
      </c>
      <c r="L27" s="16" t="s">
        <v>146</v>
      </c>
      <c r="M27" s="118" t="s">
        <v>19</v>
      </c>
      <c r="N27" s="119">
        <v>3894000</v>
      </c>
      <c r="O27" s="2" t="s">
        <v>83</v>
      </c>
      <c r="P27" s="16">
        <v>1</v>
      </c>
      <c r="Q27" s="119">
        <v>3894000</v>
      </c>
      <c r="R27" s="119"/>
      <c r="S27" s="119"/>
      <c r="T27" s="119"/>
      <c r="U27" s="25">
        <f t="shared" si="2"/>
        <v>0</v>
      </c>
      <c r="V27" s="25">
        <f t="shared" si="3"/>
        <v>3894000</v>
      </c>
    </row>
    <row r="28" spans="1:22" ht="25.5">
      <c r="A28" s="2"/>
      <c r="B28" s="18"/>
      <c r="C28" s="18"/>
      <c r="D28" s="120"/>
      <c r="E28" s="15" t="s">
        <v>24</v>
      </c>
      <c r="F28" s="127"/>
      <c r="G28" s="2"/>
      <c r="H28" s="22">
        <f t="shared" si="1"/>
        <v>0</v>
      </c>
      <c r="I28" s="2" t="s">
        <v>18</v>
      </c>
      <c r="J28" s="116" t="s">
        <v>52</v>
      </c>
      <c r="K28" s="117" t="s">
        <v>147</v>
      </c>
      <c r="L28" s="16" t="s">
        <v>148</v>
      </c>
      <c r="M28" s="118" t="s">
        <v>149</v>
      </c>
      <c r="N28" s="119">
        <v>1818828.21</v>
      </c>
      <c r="O28" s="2" t="s">
        <v>83</v>
      </c>
      <c r="P28" s="16">
        <v>80</v>
      </c>
      <c r="Q28" s="119"/>
      <c r="R28" s="119"/>
      <c r="S28" s="119">
        <v>1818828.21</v>
      </c>
      <c r="T28" s="119"/>
      <c r="U28" s="25">
        <f t="shared" si="2"/>
        <v>0</v>
      </c>
      <c r="V28" s="25">
        <f t="shared" si="3"/>
        <v>0</v>
      </c>
    </row>
    <row r="29" spans="1:22" ht="25.5">
      <c r="A29" s="2"/>
      <c r="B29" s="18"/>
      <c r="C29" s="18"/>
      <c r="D29" s="120"/>
      <c r="E29" s="15" t="s">
        <v>24</v>
      </c>
      <c r="F29" s="127">
        <f t="shared" si="0"/>
        <v>0.002800000016577542</v>
      </c>
      <c r="G29" s="35" t="s">
        <v>118</v>
      </c>
      <c r="H29" s="115">
        <f t="shared" si="1"/>
        <v>803854.9872</v>
      </c>
      <c r="I29" s="2" t="s">
        <v>18</v>
      </c>
      <c r="J29" s="116" t="s">
        <v>52</v>
      </c>
      <c r="K29" s="117" t="s">
        <v>150</v>
      </c>
      <c r="L29" s="16" t="s">
        <v>151</v>
      </c>
      <c r="M29" s="118" t="s">
        <v>152</v>
      </c>
      <c r="N29" s="119">
        <v>803854.99</v>
      </c>
      <c r="O29" s="2" t="s">
        <v>78</v>
      </c>
      <c r="P29" s="16">
        <v>13</v>
      </c>
      <c r="Q29" s="119">
        <v>312149.9902</v>
      </c>
      <c r="R29" s="119">
        <v>491704.997</v>
      </c>
      <c r="S29" s="119"/>
      <c r="T29" s="119"/>
      <c r="U29" s="25">
        <f t="shared" si="2"/>
        <v>0.002800000016577542</v>
      </c>
      <c r="V29" s="25">
        <f t="shared" si="3"/>
        <v>803854.99</v>
      </c>
    </row>
    <row r="30" spans="1:22" ht="25.5">
      <c r="A30" s="2"/>
      <c r="B30" s="18"/>
      <c r="C30" s="18"/>
      <c r="D30" s="120"/>
      <c r="E30" s="15" t="s">
        <v>153</v>
      </c>
      <c r="F30" s="127">
        <f t="shared" si="0"/>
        <v>3616523.190000001</v>
      </c>
      <c r="G30" s="35" t="s">
        <v>265</v>
      </c>
      <c r="H30" s="115">
        <f t="shared" si="1"/>
        <v>1704842.1699999995</v>
      </c>
      <c r="I30" s="2" t="s">
        <v>18</v>
      </c>
      <c r="J30" s="116" t="s">
        <v>52</v>
      </c>
      <c r="K30" s="117" t="s">
        <v>154</v>
      </c>
      <c r="L30" s="16" t="s">
        <v>155</v>
      </c>
      <c r="M30" s="118" t="s">
        <v>45</v>
      </c>
      <c r="N30" s="119">
        <v>5321365.36</v>
      </c>
      <c r="O30" s="2" t="s">
        <v>78</v>
      </c>
      <c r="P30" s="16">
        <v>38683</v>
      </c>
      <c r="Q30" s="119">
        <v>1704842.1699999995</v>
      </c>
      <c r="R30" s="119"/>
      <c r="S30" s="119">
        <v>3616523.35</v>
      </c>
      <c r="T30" s="119"/>
      <c r="U30" s="25">
        <f t="shared" si="2"/>
        <v>-0.15999999921768904</v>
      </c>
      <c r="V30" s="25">
        <f t="shared" si="3"/>
        <v>1704842.0100000002</v>
      </c>
    </row>
    <row r="31" spans="1:22" ht="25.5">
      <c r="A31" s="2"/>
      <c r="B31" s="18"/>
      <c r="C31" s="18"/>
      <c r="D31" s="120"/>
      <c r="E31" s="15" t="s">
        <v>153</v>
      </c>
      <c r="F31" s="127">
        <f t="shared" si="0"/>
        <v>2482956.0036</v>
      </c>
      <c r="G31" s="35" t="s">
        <v>66</v>
      </c>
      <c r="H31" s="115">
        <f t="shared" si="1"/>
        <v>2470139.9964</v>
      </c>
      <c r="I31" s="2" t="s">
        <v>18</v>
      </c>
      <c r="J31" s="116" t="s">
        <v>52</v>
      </c>
      <c r="K31" s="117" t="s">
        <v>156</v>
      </c>
      <c r="L31" s="16" t="s">
        <v>157</v>
      </c>
      <c r="M31" s="118" t="s">
        <v>43</v>
      </c>
      <c r="N31" s="119">
        <v>4953096</v>
      </c>
      <c r="O31" s="2" t="s">
        <v>78</v>
      </c>
      <c r="P31" s="16">
        <v>8</v>
      </c>
      <c r="Q31" s="119">
        <v>316567.9928</v>
      </c>
      <c r="R31" s="119">
        <v>2153572.0036</v>
      </c>
      <c r="S31" s="119">
        <v>2482956</v>
      </c>
      <c r="T31" s="119"/>
      <c r="U31" s="25">
        <f t="shared" si="2"/>
        <v>0.0035999994724988937</v>
      </c>
      <c r="V31" s="25">
        <f t="shared" si="3"/>
        <v>2470140</v>
      </c>
    </row>
    <row r="32" spans="1:22" ht="102">
      <c r="A32" s="2"/>
      <c r="B32" s="18"/>
      <c r="C32" s="18"/>
      <c r="D32" s="120"/>
      <c r="E32" s="15" t="s">
        <v>21</v>
      </c>
      <c r="F32" s="127">
        <f t="shared" si="0"/>
        <v>351073.6000000001</v>
      </c>
      <c r="G32" s="35" t="s">
        <v>50</v>
      </c>
      <c r="H32" s="115">
        <f t="shared" si="1"/>
        <v>898334</v>
      </c>
      <c r="I32" s="2" t="s">
        <v>18</v>
      </c>
      <c r="J32" s="116" t="s">
        <v>52</v>
      </c>
      <c r="K32" s="117" t="s">
        <v>158</v>
      </c>
      <c r="L32" s="16" t="s">
        <v>159</v>
      </c>
      <c r="M32" s="118" t="s">
        <v>13</v>
      </c>
      <c r="N32" s="119">
        <v>1249407.6</v>
      </c>
      <c r="O32" s="2" t="s">
        <v>78</v>
      </c>
      <c r="P32" s="16">
        <v>342</v>
      </c>
      <c r="Q32" s="119">
        <v>898334</v>
      </c>
      <c r="R32" s="119"/>
      <c r="S32" s="119">
        <v>351073.6</v>
      </c>
      <c r="T32" s="119"/>
      <c r="U32" s="25">
        <f t="shared" si="2"/>
        <v>0</v>
      </c>
      <c r="V32" s="25">
        <f t="shared" si="3"/>
        <v>898334.0000000001</v>
      </c>
    </row>
    <row r="33" spans="1:22" ht="51">
      <c r="A33" s="2"/>
      <c r="B33" s="18"/>
      <c r="C33" s="18"/>
      <c r="D33" s="120"/>
      <c r="E33" s="125" t="s">
        <v>22</v>
      </c>
      <c r="F33" s="127">
        <f t="shared" si="0"/>
        <v>0</v>
      </c>
      <c r="G33" s="35" t="s">
        <v>251</v>
      </c>
      <c r="H33" s="115">
        <f t="shared" si="1"/>
        <v>1960000</v>
      </c>
      <c r="I33" s="2" t="s">
        <v>18</v>
      </c>
      <c r="J33" s="116" t="s">
        <v>52</v>
      </c>
      <c r="K33" s="117" t="s">
        <v>160</v>
      </c>
      <c r="L33" s="16" t="s">
        <v>161</v>
      </c>
      <c r="M33" s="118" t="s">
        <v>162</v>
      </c>
      <c r="N33" s="119">
        <v>1960000</v>
      </c>
      <c r="O33" s="2" t="s">
        <v>78</v>
      </c>
      <c r="P33" s="16">
        <v>122</v>
      </c>
      <c r="Q33" s="119">
        <v>986750</v>
      </c>
      <c r="R33" s="119">
        <v>973250</v>
      </c>
      <c r="S33" s="119"/>
      <c r="T33" s="119"/>
      <c r="U33" s="25">
        <f t="shared" si="2"/>
        <v>0</v>
      </c>
      <c r="V33" s="25">
        <f t="shared" si="3"/>
        <v>1960000</v>
      </c>
    </row>
    <row r="34" spans="1:22" ht="25.5">
      <c r="A34" s="2"/>
      <c r="B34" s="18"/>
      <c r="C34" s="18"/>
      <c r="D34" s="120"/>
      <c r="E34" s="15" t="s">
        <v>24</v>
      </c>
      <c r="F34" s="127">
        <f t="shared" si="0"/>
        <v>0</v>
      </c>
      <c r="G34" s="35" t="s">
        <v>66</v>
      </c>
      <c r="H34" s="115">
        <f t="shared" si="1"/>
        <v>1060999.99</v>
      </c>
      <c r="I34" s="2" t="s">
        <v>18</v>
      </c>
      <c r="J34" s="116" t="s">
        <v>52</v>
      </c>
      <c r="K34" s="117" t="s">
        <v>163</v>
      </c>
      <c r="L34" s="16" t="s">
        <v>164</v>
      </c>
      <c r="M34" s="118" t="s">
        <v>81</v>
      </c>
      <c r="N34" s="119">
        <v>1060999.99</v>
      </c>
      <c r="O34" s="2" t="s">
        <v>78</v>
      </c>
      <c r="P34" s="16">
        <v>6</v>
      </c>
      <c r="Q34" s="119"/>
      <c r="R34" s="119">
        <v>1060999.99</v>
      </c>
      <c r="S34" s="119"/>
      <c r="T34" s="119"/>
      <c r="U34" s="25">
        <f t="shared" si="2"/>
        <v>0</v>
      </c>
      <c r="V34" s="25">
        <f t="shared" si="3"/>
        <v>1060999.99</v>
      </c>
    </row>
    <row r="35" spans="1:22" ht="102">
      <c r="A35" s="2"/>
      <c r="B35" s="18"/>
      <c r="C35" s="18"/>
      <c r="D35" s="120"/>
      <c r="E35" s="15" t="s">
        <v>21</v>
      </c>
      <c r="F35" s="127">
        <f t="shared" si="0"/>
        <v>0</v>
      </c>
      <c r="G35" s="35" t="s">
        <v>252</v>
      </c>
      <c r="H35" s="115">
        <f t="shared" si="1"/>
        <v>676003.12</v>
      </c>
      <c r="I35" s="2" t="s">
        <v>18</v>
      </c>
      <c r="J35" s="116" t="s">
        <v>52</v>
      </c>
      <c r="K35" s="117" t="s">
        <v>165</v>
      </c>
      <c r="L35" s="16" t="s">
        <v>166</v>
      </c>
      <c r="M35" s="118" t="s">
        <v>167</v>
      </c>
      <c r="N35" s="119">
        <v>676003.12</v>
      </c>
      <c r="O35" s="2" t="s">
        <v>83</v>
      </c>
      <c r="P35" s="16">
        <v>100</v>
      </c>
      <c r="Q35" s="119"/>
      <c r="R35" s="119">
        <v>676003.12</v>
      </c>
      <c r="S35" s="119"/>
      <c r="T35" s="119"/>
      <c r="U35" s="25">
        <f t="shared" si="2"/>
        <v>0</v>
      </c>
      <c r="V35" s="25">
        <f t="shared" si="3"/>
        <v>676003.12</v>
      </c>
    </row>
    <row r="36" spans="1:22" ht="102">
      <c r="A36" s="126"/>
      <c r="B36" s="123"/>
      <c r="C36" s="123"/>
      <c r="D36" s="124"/>
      <c r="E36" s="15" t="s">
        <v>21</v>
      </c>
      <c r="F36" s="127">
        <f t="shared" si="0"/>
        <v>0</v>
      </c>
      <c r="G36" s="35" t="s">
        <v>253</v>
      </c>
      <c r="H36" s="115">
        <f t="shared" si="1"/>
        <v>1668983.98</v>
      </c>
      <c r="I36" s="2" t="s">
        <v>18</v>
      </c>
      <c r="J36" s="116" t="s">
        <v>52</v>
      </c>
      <c r="K36" s="117" t="s">
        <v>168</v>
      </c>
      <c r="L36" s="16" t="s">
        <v>169</v>
      </c>
      <c r="M36" s="118" t="s">
        <v>170</v>
      </c>
      <c r="N36" s="119">
        <v>1668983.98</v>
      </c>
      <c r="O36" s="2" t="s">
        <v>83</v>
      </c>
      <c r="P36" s="16">
        <v>26</v>
      </c>
      <c r="Q36" s="119"/>
      <c r="R36" s="119">
        <v>1668983.98</v>
      </c>
      <c r="S36" s="119"/>
      <c r="T36" s="119"/>
      <c r="U36" s="25">
        <f t="shared" si="2"/>
        <v>0</v>
      </c>
      <c r="V36" s="25">
        <f t="shared" si="3"/>
        <v>1668983.98</v>
      </c>
    </row>
    <row r="37" spans="1:22" ht="102">
      <c r="A37" s="2"/>
      <c r="B37" s="18"/>
      <c r="C37" s="15"/>
      <c r="D37" s="120"/>
      <c r="E37" s="15" t="s">
        <v>21</v>
      </c>
      <c r="F37" s="127">
        <f t="shared" si="0"/>
        <v>0</v>
      </c>
      <c r="G37" s="35" t="s">
        <v>122</v>
      </c>
      <c r="H37" s="115">
        <f t="shared" si="1"/>
        <v>1059640</v>
      </c>
      <c r="I37" s="2" t="s">
        <v>18</v>
      </c>
      <c r="J37" s="116" t="s">
        <v>52</v>
      </c>
      <c r="K37" s="117" t="s">
        <v>171</v>
      </c>
      <c r="L37" s="16" t="s">
        <v>172</v>
      </c>
      <c r="M37" s="118" t="s">
        <v>173</v>
      </c>
      <c r="N37" s="119">
        <v>1059640</v>
      </c>
      <c r="O37" s="2" t="s">
        <v>83</v>
      </c>
      <c r="P37" s="16">
        <v>5</v>
      </c>
      <c r="Q37" s="119"/>
      <c r="R37" s="119">
        <v>1059640</v>
      </c>
      <c r="S37" s="119"/>
      <c r="T37" s="119"/>
      <c r="U37" s="25">
        <f t="shared" si="2"/>
        <v>0</v>
      </c>
      <c r="V37" s="25">
        <f t="shared" si="3"/>
        <v>1059640</v>
      </c>
    </row>
    <row r="38" spans="1:22" ht="25.5">
      <c r="A38" s="2"/>
      <c r="B38" s="18"/>
      <c r="C38" s="15"/>
      <c r="D38" s="120"/>
      <c r="E38" s="15" t="s">
        <v>24</v>
      </c>
      <c r="F38" s="127">
        <f t="shared" si="0"/>
        <v>0</v>
      </c>
      <c r="G38" s="35" t="s">
        <v>20</v>
      </c>
      <c r="H38" s="115">
        <f t="shared" si="1"/>
        <v>5655740</v>
      </c>
      <c r="I38" s="2" t="s">
        <v>15</v>
      </c>
      <c r="J38" s="116" t="s">
        <v>52</v>
      </c>
      <c r="K38" s="117" t="s">
        <v>174</v>
      </c>
      <c r="L38" s="16" t="s">
        <v>175</v>
      </c>
      <c r="M38" s="118" t="s">
        <v>176</v>
      </c>
      <c r="N38" s="119">
        <v>5655740</v>
      </c>
      <c r="O38" s="2" t="s">
        <v>83</v>
      </c>
      <c r="P38" s="16">
        <v>2</v>
      </c>
      <c r="Q38" s="119">
        <v>5655740</v>
      </c>
      <c r="R38" s="119"/>
      <c r="S38" s="119"/>
      <c r="T38" s="119"/>
      <c r="U38" s="25">
        <f t="shared" si="2"/>
        <v>0</v>
      </c>
      <c r="V38" s="25">
        <f t="shared" si="3"/>
        <v>5655740</v>
      </c>
    </row>
    <row r="39" spans="1:22" ht="38.25">
      <c r="A39" s="2"/>
      <c r="B39" s="18"/>
      <c r="C39" s="15"/>
      <c r="D39" s="120"/>
      <c r="E39" s="15" t="s">
        <v>24</v>
      </c>
      <c r="F39" s="127">
        <f t="shared" si="0"/>
        <v>0</v>
      </c>
      <c r="G39" s="35" t="s">
        <v>269</v>
      </c>
      <c r="H39" s="115">
        <f t="shared" si="1"/>
        <v>2152963.65</v>
      </c>
      <c r="I39" s="2" t="s">
        <v>18</v>
      </c>
      <c r="J39" s="116" t="s">
        <v>52</v>
      </c>
      <c r="K39" s="117" t="s">
        <v>177</v>
      </c>
      <c r="L39" s="16" t="s">
        <v>178</v>
      </c>
      <c r="M39" s="118" t="s">
        <v>179</v>
      </c>
      <c r="N39" s="119">
        <v>2152963.65</v>
      </c>
      <c r="O39" s="2" t="s">
        <v>78</v>
      </c>
      <c r="P39" s="16" t="s">
        <v>37</v>
      </c>
      <c r="Q39" s="119"/>
      <c r="R39" s="119">
        <v>2152963.65</v>
      </c>
      <c r="S39" s="119"/>
      <c r="T39" s="119"/>
      <c r="U39" s="25">
        <f t="shared" si="2"/>
        <v>0</v>
      </c>
      <c r="V39" s="25">
        <f t="shared" si="3"/>
        <v>2152963.65</v>
      </c>
    </row>
    <row r="40" spans="1:22" ht="102">
      <c r="A40" s="2"/>
      <c r="B40" s="18"/>
      <c r="C40" s="15"/>
      <c r="D40" s="120"/>
      <c r="E40" s="15" t="s">
        <v>21</v>
      </c>
      <c r="F40" s="127">
        <f t="shared" si="0"/>
        <v>0</v>
      </c>
      <c r="G40" s="35" t="s">
        <v>254</v>
      </c>
      <c r="H40" s="115">
        <f t="shared" si="1"/>
        <v>5760878</v>
      </c>
      <c r="I40" s="2" t="s">
        <v>18</v>
      </c>
      <c r="J40" s="116" t="s">
        <v>53</v>
      </c>
      <c r="K40" s="117" t="s">
        <v>180</v>
      </c>
      <c r="L40" s="16" t="s">
        <v>181</v>
      </c>
      <c r="M40" s="118" t="s">
        <v>182</v>
      </c>
      <c r="N40" s="119">
        <v>5760878</v>
      </c>
      <c r="O40" s="2" t="s">
        <v>78</v>
      </c>
      <c r="P40" s="16">
        <v>18</v>
      </c>
      <c r="Q40" s="119">
        <v>5394488</v>
      </c>
      <c r="R40" s="119">
        <v>366390</v>
      </c>
      <c r="S40" s="119"/>
      <c r="T40" s="119"/>
      <c r="U40" s="25">
        <f t="shared" si="2"/>
        <v>0</v>
      </c>
      <c r="V40" s="25">
        <f t="shared" si="3"/>
        <v>5760878</v>
      </c>
    </row>
    <row r="41" spans="1:22" ht="102">
      <c r="A41" s="2"/>
      <c r="B41" s="18"/>
      <c r="C41" s="15"/>
      <c r="D41" s="120"/>
      <c r="E41" s="15" t="s">
        <v>21</v>
      </c>
      <c r="F41" s="127"/>
      <c r="G41" s="2"/>
      <c r="H41" s="22">
        <f t="shared" si="1"/>
        <v>0</v>
      </c>
      <c r="I41" s="2" t="s">
        <v>18</v>
      </c>
      <c r="J41" s="116" t="s">
        <v>53</v>
      </c>
      <c r="K41" s="117" t="s">
        <v>183</v>
      </c>
      <c r="L41" s="16" t="s">
        <v>184</v>
      </c>
      <c r="M41" s="118" t="s">
        <v>64</v>
      </c>
      <c r="N41" s="119">
        <v>3219068.99</v>
      </c>
      <c r="O41" s="2" t="s">
        <v>78</v>
      </c>
      <c r="P41" s="16">
        <v>2</v>
      </c>
      <c r="Q41" s="119"/>
      <c r="R41" s="119"/>
      <c r="S41" s="119"/>
      <c r="T41" s="119">
        <v>3219068.99</v>
      </c>
      <c r="U41" s="25">
        <f t="shared" si="2"/>
        <v>0</v>
      </c>
      <c r="V41" s="25">
        <f t="shared" si="3"/>
        <v>3219068.99</v>
      </c>
    </row>
    <row r="42" spans="1:22" ht="25.5">
      <c r="A42" s="2"/>
      <c r="B42" s="18"/>
      <c r="C42" s="15"/>
      <c r="D42" s="120"/>
      <c r="E42" s="121" t="s">
        <v>23</v>
      </c>
      <c r="F42" s="127">
        <f t="shared" si="0"/>
        <v>0</v>
      </c>
      <c r="G42" s="35" t="s">
        <v>67</v>
      </c>
      <c r="H42" s="115">
        <f t="shared" si="1"/>
        <v>11450000</v>
      </c>
      <c r="I42" s="2" t="s">
        <v>14</v>
      </c>
      <c r="J42" s="116" t="s">
        <v>53</v>
      </c>
      <c r="K42" s="117" t="s">
        <v>185</v>
      </c>
      <c r="L42" s="16" t="s">
        <v>186</v>
      </c>
      <c r="M42" s="118" t="s">
        <v>65</v>
      </c>
      <c r="N42" s="119">
        <v>11450000</v>
      </c>
      <c r="O42" s="2" t="s">
        <v>78</v>
      </c>
      <c r="P42" s="16">
        <v>1</v>
      </c>
      <c r="Q42" s="119"/>
      <c r="R42" s="119">
        <v>11450000</v>
      </c>
      <c r="S42" s="119"/>
      <c r="T42" s="119"/>
      <c r="U42" s="25">
        <f t="shared" si="2"/>
        <v>0</v>
      </c>
      <c r="V42" s="25">
        <f t="shared" si="3"/>
        <v>11450000</v>
      </c>
    </row>
    <row r="43" spans="1:22" ht="25.5">
      <c r="A43" s="2"/>
      <c r="B43" s="18"/>
      <c r="C43" s="15"/>
      <c r="D43" s="120"/>
      <c r="E43" s="121" t="s">
        <v>23</v>
      </c>
      <c r="F43" s="127"/>
      <c r="G43" s="2"/>
      <c r="H43" s="22">
        <f t="shared" si="1"/>
        <v>0</v>
      </c>
      <c r="I43" s="2" t="s">
        <v>14</v>
      </c>
      <c r="J43" s="116" t="s">
        <v>53</v>
      </c>
      <c r="K43" s="117" t="s">
        <v>187</v>
      </c>
      <c r="L43" s="16" t="s">
        <v>188</v>
      </c>
      <c r="M43" s="118" t="s">
        <v>79</v>
      </c>
      <c r="N43" s="119">
        <v>4860750</v>
      </c>
      <c r="O43" s="2" t="s">
        <v>129</v>
      </c>
      <c r="P43" s="16">
        <v>1</v>
      </c>
      <c r="Q43" s="119">
        <v>0</v>
      </c>
      <c r="R43" s="119">
        <v>0</v>
      </c>
      <c r="S43" s="119">
        <v>4860750</v>
      </c>
      <c r="T43" s="119">
        <v>0</v>
      </c>
      <c r="U43" s="25">
        <f t="shared" si="2"/>
        <v>0</v>
      </c>
      <c r="V43" s="25">
        <f t="shared" si="3"/>
        <v>0</v>
      </c>
    </row>
    <row r="44" spans="1:22" ht="25.5">
      <c r="A44" s="2"/>
      <c r="B44" s="18"/>
      <c r="C44" s="15"/>
      <c r="D44" s="120"/>
      <c r="E44" s="15" t="s">
        <v>24</v>
      </c>
      <c r="F44" s="127">
        <f t="shared" si="0"/>
        <v>0</v>
      </c>
      <c r="G44" s="35" t="s">
        <v>20</v>
      </c>
      <c r="H44" s="115">
        <f t="shared" si="1"/>
        <v>638400</v>
      </c>
      <c r="I44" s="2" t="s">
        <v>14</v>
      </c>
      <c r="J44" s="116" t="s">
        <v>53</v>
      </c>
      <c r="K44" s="117" t="s">
        <v>189</v>
      </c>
      <c r="L44" s="16" t="s">
        <v>190</v>
      </c>
      <c r="M44" s="118" t="s">
        <v>191</v>
      </c>
      <c r="N44" s="119">
        <v>638400</v>
      </c>
      <c r="O44" s="2" t="s">
        <v>78</v>
      </c>
      <c r="P44" s="16">
        <v>2</v>
      </c>
      <c r="Q44" s="119"/>
      <c r="R44" s="119">
        <v>638400</v>
      </c>
      <c r="S44" s="119"/>
      <c r="T44" s="119"/>
      <c r="U44" s="25">
        <f t="shared" si="2"/>
        <v>0</v>
      </c>
      <c r="V44" s="25">
        <f t="shared" si="3"/>
        <v>638400</v>
      </c>
    </row>
    <row r="45" spans="1:22" ht="25.5">
      <c r="A45" s="2"/>
      <c r="B45" s="18"/>
      <c r="C45" s="15"/>
      <c r="D45" s="120"/>
      <c r="E45" s="121" t="s">
        <v>23</v>
      </c>
      <c r="F45" s="127">
        <f t="shared" si="0"/>
        <v>0</v>
      </c>
      <c r="G45" s="35" t="s">
        <v>20</v>
      </c>
      <c r="H45" s="115">
        <f t="shared" si="1"/>
        <v>15045000</v>
      </c>
      <c r="I45" s="2" t="s">
        <v>15</v>
      </c>
      <c r="J45" s="116" t="s">
        <v>53</v>
      </c>
      <c r="K45" s="117" t="s">
        <v>192</v>
      </c>
      <c r="L45" s="16" t="s">
        <v>193</v>
      </c>
      <c r="M45" s="118" t="s">
        <v>194</v>
      </c>
      <c r="N45" s="119">
        <v>15045000</v>
      </c>
      <c r="O45" s="2" t="s">
        <v>78</v>
      </c>
      <c r="P45" s="16">
        <v>2</v>
      </c>
      <c r="Q45" s="119">
        <v>7522500</v>
      </c>
      <c r="R45" s="119">
        <v>7522500</v>
      </c>
      <c r="S45" s="119"/>
      <c r="T45" s="119"/>
      <c r="U45" s="25">
        <f t="shared" si="2"/>
        <v>0</v>
      </c>
      <c r="V45" s="25">
        <f t="shared" si="3"/>
        <v>15045000</v>
      </c>
    </row>
    <row r="46" spans="3:22" ht="25.5">
      <c r="C46" s="5"/>
      <c r="E46" s="15" t="s">
        <v>24</v>
      </c>
      <c r="F46" s="127">
        <f t="shared" si="0"/>
        <v>0</v>
      </c>
      <c r="G46" s="35" t="s">
        <v>270</v>
      </c>
      <c r="H46" s="115">
        <f t="shared" si="1"/>
        <v>1338407.92</v>
      </c>
      <c r="I46" s="2" t="s">
        <v>14</v>
      </c>
      <c r="J46" s="116" t="s">
        <v>53</v>
      </c>
      <c r="K46" s="117" t="s">
        <v>195</v>
      </c>
      <c r="L46" s="16" t="s">
        <v>196</v>
      </c>
      <c r="M46" s="118" t="s">
        <v>197</v>
      </c>
      <c r="N46" s="119">
        <v>1338407.92</v>
      </c>
      <c r="O46" s="2" t="s">
        <v>83</v>
      </c>
      <c r="P46" s="16" t="s">
        <v>37</v>
      </c>
      <c r="Q46" s="119"/>
      <c r="R46" s="119">
        <v>1338407.92</v>
      </c>
      <c r="S46" s="119"/>
      <c r="T46" s="119"/>
      <c r="U46" s="25">
        <f t="shared" si="2"/>
        <v>0</v>
      </c>
      <c r="V46" s="25">
        <f t="shared" si="3"/>
        <v>1338407.92</v>
      </c>
    </row>
    <row r="47" spans="3:22" ht="25.5">
      <c r="C47" s="5"/>
      <c r="E47" s="15" t="s">
        <v>33</v>
      </c>
      <c r="F47" s="127">
        <f t="shared" si="0"/>
        <v>2307645.76</v>
      </c>
      <c r="G47" s="2" t="s">
        <v>266</v>
      </c>
      <c r="H47" s="22">
        <f t="shared" si="1"/>
        <v>903549.6</v>
      </c>
      <c r="I47" s="2" t="s">
        <v>18</v>
      </c>
      <c r="J47" s="116" t="s">
        <v>53</v>
      </c>
      <c r="K47" s="117" t="s">
        <v>198</v>
      </c>
      <c r="L47" s="16" t="s">
        <v>199</v>
      </c>
      <c r="M47" s="118" t="s">
        <v>200</v>
      </c>
      <c r="N47" s="119">
        <f>SUM(Q47:T47)</f>
        <v>3211195.36</v>
      </c>
      <c r="O47" s="2"/>
      <c r="P47" s="16"/>
      <c r="Q47" s="119">
        <v>51182.5</v>
      </c>
      <c r="R47" s="119">
        <v>852367.1</v>
      </c>
      <c r="S47" s="119">
        <v>1921254.7599999998</v>
      </c>
      <c r="T47" s="119">
        <v>386391</v>
      </c>
      <c r="U47" s="25">
        <f t="shared" si="2"/>
        <v>0</v>
      </c>
      <c r="V47" s="25">
        <f t="shared" si="3"/>
        <v>1289940.6</v>
      </c>
    </row>
    <row r="48" spans="3:22" ht="25.5">
      <c r="C48" s="5"/>
      <c r="E48" s="121" t="s">
        <v>23</v>
      </c>
      <c r="F48" s="127">
        <f t="shared" si="0"/>
        <v>0</v>
      </c>
      <c r="G48" s="35" t="s">
        <v>36</v>
      </c>
      <c r="H48" s="115">
        <f t="shared" si="1"/>
        <v>3593399.72</v>
      </c>
      <c r="I48" s="2" t="s">
        <v>14</v>
      </c>
      <c r="J48" s="116" t="s">
        <v>53</v>
      </c>
      <c r="K48" s="117" t="s">
        <v>201</v>
      </c>
      <c r="L48" s="16" t="s">
        <v>202</v>
      </c>
      <c r="M48" s="118" t="s">
        <v>203</v>
      </c>
      <c r="N48" s="119">
        <v>3593399.72</v>
      </c>
      <c r="O48" s="2" t="s">
        <v>78</v>
      </c>
      <c r="P48" s="16">
        <v>1</v>
      </c>
      <c r="Q48" s="119"/>
      <c r="R48" s="119">
        <v>3593399.72</v>
      </c>
      <c r="S48" s="119"/>
      <c r="T48" s="119"/>
      <c r="U48" s="25">
        <f t="shared" si="2"/>
        <v>0</v>
      </c>
      <c r="V48" s="25">
        <f t="shared" si="3"/>
        <v>3593399.72</v>
      </c>
    </row>
    <row r="49" spans="3:22" ht="25.5">
      <c r="C49" s="5"/>
      <c r="E49" s="15" t="s">
        <v>24</v>
      </c>
      <c r="F49" s="127"/>
      <c r="G49" s="2"/>
      <c r="H49" s="22">
        <f t="shared" si="1"/>
        <v>0</v>
      </c>
      <c r="I49" s="2" t="s">
        <v>18</v>
      </c>
      <c r="J49" s="116" t="s">
        <v>53</v>
      </c>
      <c r="K49" s="117" t="s">
        <v>204</v>
      </c>
      <c r="L49" s="16" t="s">
        <v>205</v>
      </c>
      <c r="M49" s="118" t="s">
        <v>206</v>
      </c>
      <c r="N49" s="119">
        <v>2856780</v>
      </c>
      <c r="O49" s="2" t="s">
        <v>83</v>
      </c>
      <c r="P49" s="16">
        <v>3</v>
      </c>
      <c r="Q49" s="119"/>
      <c r="R49" s="119"/>
      <c r="S49" s="119">
        <v>2856780</v>
      </c>
      <c r="T49" s="119"/>
      <c r="U49" s="25">
        <f t="shared" si="2"/>
        <v>0</v>
      </c>
      <c r="V49" s="25">
        <f t="shared" si="3"/>
        <v>0</v>
      </c>
    </row>
    <row r="50" spans="3:22" ht="12.75">
      <c r="C50" s="5"/>
      <c r="E50" s="15" t="s">
        <v>24</v>
      </c>
      <c r="F50" s="127">
        <f t="shared" si="0"/>
        <v>0</v>
      </c>
      <c r="G50" s="35" t="s">
        <v>20</v>
      </c>
      <c r="H50" s="115">
        <f t="shared" si="1"/>
        <v>1963372.46</v>
      </c>
      <c r="I50" s="2" t="s">
        <v>18</v>
      </c>
      <c r="J50" s="116" t="s">
        <v>53</v>
      </c>
      <c r="K50" s="117" t="s">
        <v>207</v>
      </c>
      <c r="L50" s="16" t="s">
        <v>208</v>
      </c>
      <c r="M50" s="118" t="s">
        <v>44</v>
      </c>
      <c r="N50" s="119">
        <v>1963372.46</v>
      </c>
      <c r="O50" s="2" t="s">
        <v>83</v>
      </c>
      <c r="P50" s="16">
        <v>2</v>
      </c>
      <c r="Q50" s="119"/>
      <c r="R50" s="119">
        <f>N50</f>
        <v>1963372.46</v>
      </c>
      <c r="S50" s="119"/>
      <c r="T50" s="119"/>
      <c r="U50" s="25">
        <f t="shared" si="2"/>
        <v>0</v>
      </c>
      <c r="V50" s="25">
        <f t="shared" si="3"/>
        <v>1963372.46</v>
      </c>
    </row>
    <row r="51" spans="3:22" ht="25.5">
      <c r="C51" s="5"/>
      <c r="E51" s="121" t="s">
        <v>23</v>
      </c>
      <c r="F51" s="127">
        <f t="shared" si="0"/>
        <v>0</v>
      </c>
      <c r="G51" s="35" t="s">
        <v>20</v>
      </c>
      <c r="H51" s="115">
        <f t="shared" si="1"/>
        <v>1489800</v>
      </c>
      <c r="I51" s="2" t="s">
        <v>18</v>
      </c>
      <c r="J51" s="116" t="s">
        <v>53</v>
      </c>
      <c r="K51" s="117" t="s">
        <v>209</v>
      </c>
      <c r="L51" s="16" t="s">
        <v>210</v>
      </c>
      <c r="M51" s="118" t="s">
        <v>82</v>
      </c>
      <c r="N51" s="119">
        <v>1489800</v>
      </c>
      <c r="O51" s="2" t="s">
        <v>83</v>
      </c>
      <c r="P51" s="16">
        <v>2</v>
      </c>
      <c r="Q51" s="119"/>
      <c r="R51" s="119">
        <v>1489800</v>
      </c>
      <c r="S51" s="119"/>
      <c r="T51" s="119"/>
      <c r="U51" s="25">
        <f t="shared" si="2"/>
        <v>0</v>
      </c>
      <c r="V51" s="25">
        <f t="shared" si="3"/>
        <v>1489800</v>
      </c>
    </row>
    <row r="52" spans="3:22" ht="25.5">
      <c r="C52" s="5"/>
      <c r="E52" s="41" t="s">
        <v>33</v>
      </c>
      <c r="F52" s="127">
        <f t="shared" si="0"/>
        <v>4739375.600000001</v>
      </c>
      <c r="G52" s="2" t="s">
        <v>267</v>
      </c>
      <c r="H52" s="22">
        <f t="shared" si="1"/>
        <v>1522727.4600000002</v>
      </c>
      <c r="I52" s="2" t="s">
        <v>15</v>
      </c>
      <c r="J52" s="116" t="s">
        <v>53</v>
      </c>
      <c r="K52" s="117" t="s">
        <v>211</v>
      </c>
      <c r="L52" s="16" t="s">
        <v>212</v>
      </c>
      <c r="M52" s="118" t="s">
        <v>213</v>
      </c>
      <c r="N52" s="119">
        <f>SUM(P52:T52)</f>
        <v>6262103.0600000005</v>
      </c>
      <c r="O52" s="2" t="s">
        <v>78</v>
      </c>
      <c r="P52" s="16" t="s">
        <v>37</v>
      </c>
      <c r="Q52" s="119">
        <v>209439.38000000003</v>
      </c>
      <c r="R52" s="119">
        <v>1313288.08</v>
      </c>
      <c r="S52" s="119">
        <v>4022687.2600000002</v>
      </c>
      <c r="T52" s="119">
        <v>716688.34</v>
      </c>
      <c r="U52" s="25">
        <f t="shared" si="2"/>
        <v>0</v>
      </c>
      <c r="V52" s="25">
        <f t="shared" si="3"/>
        <v>2239415.8000000003</v>
      </c>
    </row>
    <row r="53" spans="3:22" ht="25.5">
      <c r="C53" s="5"/>
      <c r="E53" s="15" t="s">
        <v>24</v>
      </c>
      <c r="F53" s="127">
        <f t="shared" si="0"/>
        <v>0</v>
      </c>
      <c r="G53" s="35" t="s">
        <v>122</v>
      </c>
      <c r="H53" s="115">
        <f t="shared" si="1"/>
        <v>2949880</v>
      </c>
      <c r="I53" s="2" t="s">
        <v>18</v>
      </c>
      <c r="J53" s="116" t="s">
        <v>53</v>
      </c>
      <c r="K53" s="117" t="s">
        <v>214</v>
      </c>
      <c r="L53" s="16" t="s">
        <v>215</v>
      </c>
      <c r="M53" s="118" t="s">
        <v>216</v>
      </c>
      <c r="N53" s="119">
        <v>2949880</v>
      </c>
      <c r="O53" s="2" t="s">
        <v>78</v>
      </c>
      <c r="P53" s="16">
        <v>5</v>
      </c>
      <c r="Q53" s="119"/>
      <c r="R53" s="119">
        <v>2949880</v>
      </c>
      <c r="S53" s="119"/>
      <c r="T53" s="119"/>
      <c r="U53" s="25">
        <f t="shared" si="2"/>
        <v>0</v>
      </c>
      <c r="V53" s="25">
        <f t="shared" si="3"/>
        <v>2949880</v>
      </c>
    </row>
    <row r="54" spans="3:22" ht="102">
      <c r="C54" s="5"/>
      <c r="E54" s="15" t="s">
        <v>21</v>
      </c>
      <c r="F54" s="127"/>
      <c r="G54" s="2"/>
      <c r="H54" s="22">
        <f t="shared" si="1"/>
        <v>0</v>
      </c>
      <c r="I54" s="2" t="s">
        <v>14</v>
      </c>
      <c r="J54" s="116" t="s">
        <v>53</v>
      </c>
      <c r="K54" s="117" t="s">
        <v>217</v>
      </c>
      <c r="L54" s="16" t="s">
        <v>218</v>
      </c>
      <c r="M54" s="118" t="s">
        <v>219</v>
      </c>
      <c r="N54" s="119">
        <v>2400000</v>
      </c>
      <c r="O54" s="2" t="s">
        <v>220</v>
      </c>
      <c r="P54" s="16">
        <v>20000</v>
      </c>
      <c r="Q54" s="119"/>
      <c r="R54" s="119"/>
      <c r="S54" s="119">
        <v>2400000</v>
      </c>
      <c r="T54" s="119"/>
      <c r="U54" s="25">
        <f t="shared" si="2"/>
        <v>0</v>
      </c>
      <c r="V54" s="25">
        <f t="shared" si="3"/>
        <v>0</v>
      </c>
    </row>
    <row r="55" spans="3:22" ht="25.5">
      <c r="C55" s="5"/>
      <c r="E55" s="121" t="s">
        <v>23</v>
      </c>
      <c r="F55" s="127">
        <f t="shared" si="0"/>
        <v>0</v>
      </c>
      <c r="G55" s="35" t="s">
        <v>36</v>
      </c>
      <c r="H55" s="115">
        <f t="shared" si="1"/>
        <v>5800000</v>
      </c>
      <c r="I55" s="2" t="s">
        <v>14</v>
      </c>
      <c r="J55" s="116" t="s">
        <v>53</v>
      </c>
      <c r="K55" s="117" t="s">
        <v>221</v>
      </c>
      <c r="L55" s="16" t="s">
        <v>222</v>
      </c>
      <c r="M55" s="118" t="s">
        <v>223</v>
      </c>
      <c r="N55" s="119">
        <v>5800000</v>
      </c>
      <c r="O55" s="2" t="s">
        <v>78</v>
      </c>
      <c r="P55" s="16">
        <v>1</v>
      </c>
      <c r="Q55" s="119">
        <v>5800000</v>
      </c>
      <c r="R55" s="119"/>
      <c r="S55" s="119"/>
      <c r="T55" s="119"/>
      <c r="U55" s="25">
        <f t="shared" si="2"/>
        <v>0</v>
      </c>
      <c r="V55" s="25">
        <f t="shared" si="3"/>
        <v>5800000</v>
      </c>
    </row>
    <row r="56" spans="3:22" ht="25.5">
      <c r="C56" s="5"/>
      <c r="E56" s="121" t="s">
        <v>23</v>
      </c>
      <c r="F56" s="127"/>
      <c r="G56" s="2"/>
      <c r="H56" s="22">
        <f t="shared" si="1"/>
        <v>0</v>
      </c>
      <c r="I56" s="2" t="s">
        <v>15</v>
      </c>
      <c r="J56" s="116" t="s">
        <v>53</v>
      </c>
      <c r="K56" s="117" t="s">
        <v>224</v>
      </c>
      <c r="L56" s="16" t="s">
        <v>225</v>
      </c>
      <c r="M56" s="118" t="s">
        <v>226</v>
      </c>
      <c r="N56" s="119">
        <v>23390000</v>
      </c>
      <c r="O56" s="2" t="s">
        <v>78</v>
      </c>
      <c r="P56" s="16">
        <v>2</v>
      </c>
      <c r="Q56" s="119"/>
      <c r="R56" s="119"/>
      <c r="S56" s="119">
        <f>N56</f>
        <v>23390000</v>
      </c>
      <c r="T56" s="119"/>
      <c r="U56" s="25">
        <f t="shared" si="2"/>
        <v>0</v>
      </c>
      <c r="V56" s="25">
        <f t="shared" si="3"/>
        <v>0</v>
      </c>
    </row>
    <row r="57" spans="3:22" ht="25.5">
      <c r="C57" s="5"/>
      <c r="E57" s="41" t="s">
        <v>33</v>
      </c>
      <c r="F57" s="127">
        <f t="shared" si="0"/>
        <v>6049000</v>
      </c>
      <c r="G57" s="2" t="s">
        <v>268</v>
      </c>
      <c r="H57" s="22">
        <f t="shared" si="1"/>
        <v>1414239</v>
      </c>
      <c r="I57" s="2" t="s">
        <v>15</v>
      </c>
      <c r="J57" s="116" t="s">
        <v>53</v>
      </c>
      <c r="K57" s="117" t="s">
        <v>227</v>
      </c>
      <c r="L57" s="16" t="s">
        <v>228</v>
      </c>
      <c r="M57" s="118" t="s">
        <v>73</v>
      </c>
      <c r="N57" s="119">
        <f>SUM(Q57:T57)</f>
        <v>7463239</v>
      </c>
      <c r="O57" s="2" t="s">
        <v>78</v>
      </c>
      <c r="P57" s="16"/>
      <c r="Q57" s="119">
        <v>309151</v>
      </c>
      <c r="R57" s="119">
        <v>1105088</v>
      </c>
      <c r="S57" s="119">
        <v>5208449</v>
      </c>
      <c r="T57" s="119">
        <v>840551</v>
      </c>
      <c r="U57" s="25">
        <f t="shared" si="2"/>
        <v>0</v>
      </c>
      <c r="V57" s="25">
        <f t="shared" si="3"/>
        <v>2254790</v>
      </c>
    </row>
    <row r="58" spans="3:22" ht="25.5">
      <c r="C58" s="5"/>
      <c r="E58" s="15" t="s">
        <v>25</v>
      </c>
      <c r="F58" s="127">
        <f t="shared" si="0"/>
        <v>0</v>
      </c>
      <c r="G58" s="35" t="s">
        <v>255</v>
      </c>
      <c r="H58" s="115">
        <f t="shared" si="1"/>
        <v>2489250</v>
      </c>
      <c r="I58" s="2" t="s">
        <v>15</v>
      </c>
      <c r="J58" s="116" t="s">
        <v>53</v>
      </c>
      <c r="K58" s="117" t="s">
        <v>74</v>
      </c>
      <c r="L58" s="16" t="s">
        <v>229</v>
      </c>
      <c r="M58" s="118" t="s">
        <v>26</v>
      </c>
      <c r="N58" s="119">
        <v>2489250</v>
      </c>
      <c r="O58" s="2" t="s">
        <v>84</v>
      </c>
      <c r="P58" s="16">
        <v>47500</v>
      </c>
      <c r="Q58" s="119"/>
      <c r="R58" s="119">
        <v>2489250</v>
      </c>
      <c r="S58" s="119"/>
      <c r="T58" s="119"/>
      <c r="U58" s="25">
        <f t="shared" si="2"/>
        <v>0</v>
      </c>
      <c r="V58" s="25">
        <f t="shared" si="3"/>
        <v>2489250</v>
      </c>
    </row>
    <row r="59" spans="3:22" ht="25.5">
      <c r="C59" s="5"/>
      <c r="E59" s="15" t="s">
        <v>25</v>
      </c>
      <c r="F59" s="127"/>
      <c r="G59" s="2"/>
      <c r="H59" s="22">
        <f t="shared" si="1"/>
        <v>0</v>
      </c>
      <c r="I59" s="2" t="s">
        <v>15</v>
      </c>
      <c r="J59" s="116" t="s">
        <v>53</v>
      </c>
      <c r="K59" s="117" t="s">
        <v>75</v>
      </c>
      <c r="L59" s="16" t="s">
        <v>230</v>
      </c>
      <c r="M59" s="118" t="s">
        <v>26</v>
      </c>
      <c r="N59" s="119">
        <v>8412591.9</v>
      </c>
      <c r="O59" s="2" t="s">
        <v>84</v>
      </c>
      <c r="P59" s="16">
        <v>161417</v>
      </c>
      <c r="Q59" s="119"/>
      <c r="R59" s="119"/>
      <c r="S59" s="119">
        <v>8412591.9</v>
      </c>
      <c r="T59" s="119"/>
      <c r="U59" s="25">
        <f t="shared" si="2"/>
        <v>0</v>
      </c>
      <c r="V59" s="25">
        <f t="shared" si="3"/>
        <v>0</v>
      </c>
    </row>
    <row r="60" spans="3:22" ht="25.5">
      <c r="C60" s="5"/>
      <c r="E60" s="15" t="s">
        <v>25</v>
      </c>
      <c r="F60" s="127"/>
      <c r="G60" s="2"/>
      <c r="H60" s="22">
        <f t="shared" si="1"/>
        <v>0</v>
      </c>
      <c r="I60" s="2" t="s">
        <v>15</v>
      </c>
      <c r="J60" s="116" t="s">
        <v>53</v>
      </c>
      <c r="K60" s="117" t="s">
        <v>75</v>
      </c>
      <c r="L60" s="16" t="s">
        <v>231</v>
      </c>
      <c r="M60" s="118" t="s">
        <v>34</v>
      </c>
      <c r="N60" s="119">
        <v>2671928.8</v>
      </c>
      <c r="O60" s="2" t="s">
        <v>84</v>
      </c>
      <c r="P60" s="16">
        <v>53102</v>
      </c>
      <c r="Q60" s="119"/>
      <c r="R60" s="119"/>
      <c r="S60" s="119">
        <v>2671928.8</v>
      </c>
      <c r="T60" s="119"/>
      <c r="U60" s="25">
        <f t="shared" si="2"/>
        <v>0</v>
      </c>
      <c r="V60" s="25">
        <f t="shared" si="3"/>
        <v>0</v>
      </c>
    </row>
    <row r="61" spans="3:22" ht="25.5">
      <c r="C61" s="5"/>
      <c r="E61" s="15" t="s">
        <v>25</v>
      </c>
      <c r="F61" s="127">
        <f t="shared" si="0"/>
        <v>0</v>
      </c>
      <c r="G61" s="35" t="s">
        <v>256</v>
      </c>
      <c r="H61" s="115">
        <f t="shared" si="1"/>
        <v>130050</v>
      </c>
      <c r="I61" s="2" t="s">
        <v>15</v>
      </c>
      <c r="J61" s="116" t="s">
        <v>53</v>
      </c>
      <c r="K61" s="117" t="s">
        <v>76</v>
      </c>
      <c r="L61" s="16" t="s">
        <v>232</v>
      </c>
      <c r="M61" s="118" t="s">
        <v>26</v>
      </c>
      <c r="N61" s="119">
        <v>130050</v>
      </c>
      <c r="O61" s="2" t="s">
        <v>84</v>
      </c>
      <c r="P61" s="16">
        <v>2500</v>
      </c>
      <c r="Q61" s="119">
        <v>130050</v>
      </c>
      <c r="R61" s="119"/>
      <c r="S61" s="119"/>
      <c r="T61" s="119"/>
      <c r="U61" s="25">
        <f t="shared" si="2"/>
        <v>0</v>
      </c>
      <c r="V61" s="25">
        <f t="shared" si="3"/>
        <v>130050</v>
      </c>
    </row>
    <row r="62" spans="3:22" ht="25.5">
      <c r="C62" s="5"/>
      <c r="E62" s="15" t="s">
        <v>25</v>
      </c>
      <c r="F62" s="127">
        <f t="shared" si="0"/>
        <v>0</v>
      </c>
      <c r="G62" s="35" t="s">
        <v>257</v>
      </c>
      <c r="H62" s="115">
        <f t="shared" si="1"/>
        <v>584600</v>
      </c>
      <c r="I62" s="2" t="s">
        <v>15</v>
      </c>
      <c r="J62" s="116" t="s">
        <v>53</v>
      </c>
      <c r="K62" s="117" t="s">
        <v>76</v>
      </c>
      <c r="L62" s="16" t="s">
        <v>233</v>
      </c>
      <c r="M62" s="118" t="s">
        <v>34</v>
      </c>
      <c r="N62" s="119">
        <v>584600</v>
      </c>
      <c r="O62" s="2" t="s">
        <v>84</v>
      </c>
      <c r="P62" s="16">
        <v>11500</v>
      </c>
      <c r="Q62" s="119">
        <v>584600</v>
      </c>
      <c r="R62" s="119"/>
      <c r="S62" s="119"/>
      <c r="T62" s="119"/>
      <c r="U62" s="25">
        <f t="shared" si="2"/>
        <v>0</v>
      </c>
      <c r="V62" s="25">
        <f t="shared" si="3"/>
        <v>584600</v>
      </c>
    </row>
    <row r="63" spans="3:22" ht="25.5">
      <c r="C63" s="5"/>
      <c r="E63" s="15" t="s">
        <v>25</v>
      </c>
      <c r="F63" s="127">
        <f t="shared" si="0"/>
        <v>504991.6200000001</v>
      </c>
      <c r="G63" s="35" t="s">
        <v>249</v>
      </c>
      <c r="H63" s="115">
        <f t="shared" si="1"/>
        <v>2050477.6</v>
      </c>
      <c r="I63" s="2" t="s">
        <v>15</v>
      </c>
      <c r="J63" s="116" t="s">
        <v>53</v>
      </c>
      <c r="K63" s="117" t="s">
        <v>86</v>
      </c>
      <c r="L63" s="16" t="s">
        <v>234</v>
      </c>
      <c r="M63" s="118" t="s">
        <v>34</v>
      </c>
      <c r="N63" s="119">
        <v>2555469.22</v>
      </c>
      <c r="O63" s="2" t="s">
        <v>85</v>
      </c>
      <c r="P63" s="16">
        <v>37.4</v>
      </c>
      <c r="Q63" s="119">
        <v>2050477.6</v>
      </c>
      <c r="R63" s="119"/>
      <c r="S63" s="119">
        <v>504991.62</v>
      </c>
      <c r="T63" s="119"/>
      <c r="U63" s="25">
        <f t="shared" si="2"/>
        <v>0</v>
      </c>
      <c r="V63" s="25">
        <f t="shared" si="3"/>
        <v>2050477.6</v>
      </c>
    </row>
    <row r="64" spans="3:22" ht="25.5">
      <c r="C64" s="5"/>
      <c r="E64" s="15" t="s">
        <v>25</v>
      </c>
      <c r="F64" s="127">
        <f t="shared" si="0"/>
        <v>0</v>
      </c>
      <c r="G64" s="35" t="s">
        <v>258</v>
      </c>
      <c r="H64" s="115">
        <f t="shared" si="1"/>
        <v>1656041.4</v>
      </c>
      <c r="I64" s="2" t="s">
        <v>15</v>
      </c>
      <c r="J64" s="116" t="s">
        <v>53</v>
      </c>
      <c r="K64" s="117" t="s">
        <v>87</v>
      </c>
      <c r="L64" s="16" t="s">
        <v>235</v>
      </c>
      <c r="M64" s="118" t="s">
        <v>26</v>
      </c>
      <c r="N64" s="119">
        <v>1656041.4</v>
      </c>
      <c r="O64" s="2" t="s">
        <v>85</v>
      </c>
      <c r="P64" s="16">
        <v>27.5</v>
      </c>
      <c r="Q64" s="119"/>
      <c r="R64" s="119">
        <v>1656041.4</v>
      </c>
      <c r="S64" s="119"/>
      <c r="T64" s="119"/>
      <c r="U64" s="25">
        <f t="shared" si="2"/>
        <v>0</v>
      </c>
      <c r="V64" s="25">
        <f t="shared" si="3"/>
        <v>1656041.4</v>
      </c>
    </row>
    <row r="65" spans="3:22" ht="25.5">
      <c r="C65" s="5"/>
      <c r="E65" s="121" t="s">
        <v>23</v>
      </c>
      <c r="F65" s="127"/>
      <c r="H65" s="22">
        <f t="shared" si="1"/>
        <v>0</v>
      </c>
      <c r="I65" s="2" t="s">
        <v>14</v>
      </c>
      <c r="J65" s="116" t="s">
        <v>53</v>
      </c>
      <c r="K65" s="117" t="s">
        <v>236</v>
      </c>
      <c r="L65" s="16" t="s">
        <v>237</v>
      </c>
      <c r="M65" s="118" t="s">
        <v>238</v>
      </c>
      <c r="N65" s="119">
        <v>5197900</v>
      </c>
      <c r="O65" s="2" t="s">
        <v>83</v>
      </c>
      <c r="P65" s="16">
        <v>1</v>
      </c>
      <c r="Q65" s="119">
        <v>0</v>
      </c>
      <c r="R65" s="119">
        <v>0</v>
      </c>
      <c r="S65" s="119">
        <v>5197900</v>
      </c>
      <c r="T65" s="119">
        <v>0</v>
      </c>
      <c r="U65" s="25">
        <f t="shared" si="2"/>
        <v>0</v>
      </c>
      <c r="V65" s="25">
        <f t="shared" si="3"/>
        <v>0</v>
      </c>
    </row>
    <row r="66" spans="3:22" ht="25.5">
      <c r="C66" s="5"/>
      <c r="E66" s="121" t="s">
        <v>23</v>
      </c>
      <c r="F66" s="127"/>
      <c r="G66" s="2"/>
      <c r="H66" s="22">
        <f t="shared" si="1"/>
        <v>0</v>
      </c>
      <c r="I66" s="2" t="s">
        <v>15</v>
      </c>
      <c r="J66" s="116" t="s">
        <v>53</v>
      </c>
      <c r="K66" s="117" t="s">
        <v>239</v>
      </c>
      <c r="L66" s="16" t="s">
        <v>240</v>
      </c>
      <c r="M66" s="118" t="s">
        <v>79</v>
      </c>
      <c r="N66" s="119">
        <v>6658740</v>
      </c>
      <c r="O66" s="2" t="s">
        <v>83</v>
      </c>
      <c r="P66" s="16">
        <v>2</v>
      </c>
      <c r="Q66" s="119">
        <v>0</v>
      </c>
      <c r="R66" s="119">
        <v>0</v>
      </c>
      <c r="S66" s="119">
        <v>6658740</v>
      </c>
      <c r="T66" s="119">
        <v>0</v>
      </c>
      <c r="U66" s="25">
        <f t="shared" si="2"/>
        <v>0</v>
      </c>
      <c r="V66" s="25">
        <f t="shared" si="3"/>
        <v>0</v>
      </c>
    </row>
    <row r="67" spans="3:22" ht="102">
      <c r="C67" s="5"/>
      <c r="E67" s="15" t="s">
        <v>21</v>
      </c>
      <c r="F67" s="127">
        <f t="shared" si="0"/>
        <v>0</v>
      </c>
      <c r="G67" s="35" t="s">
        <v>259</v>
      </c>
      <c r="H67" s="115">
        <f t="shared" si="1"/>
        <v>1213330.68</v>
      </c>
      <c r="I67" s="2" t="s">
        <v>18</v>
      </c>
      <c r="J67" s="116" t="s">
        <v>53</v>
      </c>
      <c r="K67" s="117" t="s">
        <v>241</v>
      </c>
      <c r="L67" s="16" t="s">
        <v>242</v>
      </c>
      <c r="M67" s="118" t="s">
        <v>243</v>
      </c>
      <c r="N67" s="119">
        <v>1213330.68</v>
      </c>
      <c r="O67" s="2" t="s">
        <v>244</v>
      </c>
      <c r="P67" s="16">
        <v>5950</v>
      </c>
      <c r="Q67" s="119"/>
      <c r="R67" s="119">
        <f>N67</f>
        <v>1213330.68</v>
      </c>
      <c r="S67" s="119"/>
      <c r="T67" s="119"/>
      <c r="U67" s="25">
        <f t="shared" si="2"/>
        <v>0</v>
      </c>
      <c r="V67" s="25">
        <f t="shared" si="3"/>
        <v>1213330.68</v>
      </c>
    </row>
    <row r="68" spans="3:22" ht="12.75">
      <c r="C68" s="5"/>
      <c r="E68" s="15" t="s">
        <v>24</v>
      </c>
      <c r="F68" s="16"/>
      <c r="G68" s="35" t="s">
        <v>368</v>
      </c>
      <c r="H68" s="115">
        <f>Q68+R68</f>
        <v>2428860</v>
      </c>
      <c r="I68" s="35" t="s">
        <v>18</v>
      </c>
      <c r="J68" s="116" t="s">
        <v>305</v>
      </c>
      <c r="K68" s="128" t="s">
        <v>306</v>
      </c>
      <c r="L68" s="129" t="s">
        <v>307</v>
      </c>
      <c r="M68" s="130" t="s">
        <v>308</v>
      </c>
      <c r="N68" s="119">
        <v>2428860</v>
      </c>
      <c r="O68" s="2" t="s">
        <v>78</v>
      </c>
      <c r="P68" s="16">
        <v>21</v>
      </c>
      <c r="Q68" s="119"/>
      <c r="R68" s="119">
        <f>N68</f>
        <v>2428860</v>
      </c>
      <c r="S68" s="131"/>
      <c r="T68" s="119"/>
      <c r="U68" s="25">
        <f>N68-SUM(Q68:T68)</f>
        <v>0</v>
      </c>
      <c r="V68" s="25"/>
    </row>
    <row r="69" spans="3:24" ht="25.5">
      <c r="C69" s="5"/>
      <c r="E69" s="121" t="s">
        <v>23</v>
      </c>
      <c r="F69" s="16"/>
      <c r="G69" s="35" t="s">
        <v>36</v>
      </c>
      <c r="H69" s="115">
        <f aca="true" t="shared" si="5" ref="H69:H87">Q69+R69</f>
        <v>10480000</v>
      </c>
      <c r="I69" s="35" t="s">
        <v>15</v>
      </c>
      <c r="J69" s="116" t="s">
        <v>305</v>
      </c>
      <c r="K69" s="5" t="s">
        <v>309</v>
      </c>
      <c r="L69" s="16" t="s">
        <v>310</v>
      </c>
      <c r="M69" s="117" t="s">
        <v>104</v>
      </c>
      <c r="N69" s="119">
        <v>10480000</v>
      </c>
      <c r="O69" s="2" t="s">
        <v>83</v>
      </c>
      <c r="P69" s="16">
        <v>1</v>
      </c>
      <c r="Q69" s="119">
        <v>0</v>
      </c>
      <c r="R69" s="119">
        <v>10480000</v>
      </c>
      <c r="S69" s="131">
        <v>0</v>
      </c>
      <c r="T69" s="119">
        <v>0</v>
      </c>
      <c r="U69" s="25">
        <f aca="true" t="shared" si="6" ref="U69:U87">N69-SUM(Q69:T69)</f>
        <v>0</v>
      </c>
      <c r="V69" s="25">
        <v>0</v>
      </c>
      <c r="W69" s="4">
        <v>0</v>
      </c>
      <c r="X69" s="4">
        <v>0</v>
      </c>
    </row>
    <row r="70" spans="3:22" ht="102">
      <c r="C70" s="5"/>
      <c r="E70" s="15" t="s">
        <v>21</v>
      </c>
      <c r="F70" s="16"/>
      <c r="G70" s="2"/>
      <c r="H70" s="22">
        <f t="shared" si="5"/>
        <v>0</v>
      </c>
      <c r="I70" s="2" t="s">
        <v>15</v>
      </c>
      <c r="J70" s="116" t="s">
        <v>305</v>
      </c>
      <c r="K70" s="5" t="s">
        <v>311</v>
      </c>
      <c r="L70" s="16" t="s">
        <v>312</v>
      </c>
      <c r="M70" s="117" t="s">
        <v>313</v>
      </c>
      <c r="N70" s="119">
        <v>6419790</v>
      </c>
      <c r="O70" s="2" t="s">
        <v>314</v>
      </c>
      <c r="P70" s="16">
        <v>45</v>
      </c>
      <c r="Q70" s="119"/>
      <c r="R70" s="119"/>
      <c r="S70" s="131"/>
      <c r="T70" s="119">
        <v>6419790</v>
      </c>
      <c r="U70" s="25">
        <f t="shared" si="6"/>
        <v>0</v>
      </c>
      <c r="V70" s="25"/>
    </row>
    <row r="71" spans="3:22" ht="38.25">
      <c r="C71" s="5"/>
      <c r="E71" s="15" t="s">
        <v>24</v>
      </c>
      <c r="F71" s="16"/>
      <c r="G71" s="2"/>
      <c r="H71" s="22">
        <f t="shared" si="5"/>
        <v>0</v>
      </c>
      <c r="I71" s="2" t="s">
        <v>18</v>
      </c>
      <c r="J71" s="116" t="s">
        <v>305</v>
      </c>
      <c r="K71" s="5" t="s">
        <v>315</v>
      </c>
      <c r="L71" s="16" t="s">
        <v>316</v>
      </c>
      <c r="M71" s="117" t="s">
        <v>110</v>
      </c>
      <c r="N71" s="119">
        <v>4350000</v>
      </c>
      <c r="O71" s="2" t="s">
        <v>78</v>
      </c>
      <c r="P71" s="16">
        <v>1</v>
      </c>
      <c r="Q71" s="119"/>
      <c r="R71" s="119"/>
      <c r="S71" s="131"/>
      <c r="T71" s="119">
        <v>4350000</v>
      </c>
      <c r="U71" s="25">
        <f t="shared" si="6"/>
        <v>0</v>
      </c>
      <c r="V71" s="25"/>
    </row>
    <row r="72" spans="3:22" ht="102">
      <c r="C72" s="5"/>
      <c r="E72" s="15" t="s">
        <v>21</v>
      </c>
      <c r="F72" s="132"/>
      <c r="G72" s="2"/>
      <c r="H72" s="22">
        <f t="shared" si="5"/>
        <v>0</v>
      </c>
      <c r="I72" s="35" t="s">
        <v>18</v>
      </c>
      <c r="J72" s="116" t="s">
        <v>305</v>
      </c>
      <c r="K72" s="5" t="s">
        <v>317</v>
      </c>
      <c r="L72" s="16" t="s">
        <v>318</v>
      </c>
      <c r="M72" s="117" t="s">
        <v>319</v>
      </c>
      <c r="N72" s="119">
        <v>3421973.18</v>
      </c>
      <c r="O72" s="2" t="s">
        <v>320</v>
      </c>
      <c r="P72" s="16" t="s">
        <v>321</v>
      </c>
      <c r="Q72" s="119"/>
      <c r="R72" s="119"/>
      <c r="S72" s="131">
        <v>749562.19</v>
      </c>
      <c r="T72" s="119">
        <v>2672410.99</v>
      </c>
      <c r="U72" s="25">
        <f t="shared" si="6"/>
        <v>0</v>
      </c>
      <c r="V72" s="25"/>
    </row>
    <row r="73" spans="3:22" ht="38.25">
      <c r="C73" s="5"/>
      <c r="E73" s="15" t="s">
        <v>24</v>
      </c>
      <c r="F73" s="16"/>
      <c r="G73" s="35" t="s">
        <v>20</v>
      </c>
      <c r="H73" s="115">
        <f>Q73+R73</f>
        <v>4064999.9949999996</v>
      </c>
      <c r="I73" s="35" t="s">
        <v>18</v>
      </c>
      <c r="J73" s="116" t="s">
        <v>305</v>
      </c>
      <c r="K73" s="5" t="s">
        <v>322</v>
      </c>
      <c r="L73" s="16" t="s">
        <v>323</v>
      </c>
      <c r="M73" s="117" t="s">
        <v>65</v>
      </c>
      <c r="N73" s="119">
        <v>4065000</v>
      </c>
      <c r="O73" s="2" t="s">
        <v>78</v>
      </c>
      <c r="P73" s="16">
        <v>2</v>
      </c>
      <c r="Q73" s="119">
        <v>2249999.9987999997</v>
      </c>
      <c r="R73" s="119">
        <v>1814999.9962</v>
      </c>
      <c r="S73" s="131"/>
      <c r="T73" s="119"/>
      <c r="U73" s="25">
        <f t="shared" si="6"/>
        <v>0.005000000353902578</v>
      </c>
      <c r="V73" s="25"/>
    </row>
    <row r="74" spans="3:22" ht="25.5">
      <c r="C74" s="5"/>
      <c r="E74" s="41" t="s">
        <v>27</v>
      </c>
      <c r="F74" s="16"/>
      <c r="G74" s="35" t="s">
        <v>369</v>
      </c>
      <c r="H74" s="115">
        <f t="shared" si="5"/>
        <v>992835</v>
      </c>
      <c r="I74" s="35" t="s">
        <v>18</v>
      </c>
      <c r="J74" s="116" t="s">
        <v>305</v>
      </c>
      <c r="K74" s="5" t="s">
        <v>324</v>
      </c>
      <c r="L74" s="16" t="s">
        <v>325</v>
      </c>
      <c r="M74" s="117" t="s">
        <v>326</v>
      </c>
      <c r="N74" s="119">
        <v>992835</v>
      </c>
      <c r="O74" s="2" t="s">
        <v>327</v>
      </c>
      <c r="P74" s="16" t="s">
        <v>328</v>
      </c>
      <c r="Q74" s="119"/>
      <c r="R74" s="119">
        <v>992835</v>
      </c>
      <c r="S74" s="131"/>
      <c r="T74" s="119"/>
      <c r="U74" s="25">
        <f t="shared" si="6"/>
        <v>0</v>
      </c>
      <c r="V74" s="25"/>
    </row>
    <row r="75" spans="3:22" ht="38.25">
      <c r="C75" s="5"/>
      <c r="E75" s="41" t="s">
        <v>27</v>
      </c>
      <c r="F75" s="22"/>
      <c r="G75" s="2"/>
      <c r="H75" s="22">
        <f t="shared" si="5"/>
        <v>0</v>
      </c>
      <c r="I75" s="35" t="s">
        <v>18</v>
      </c>
      <c r="J75" s="116" t="s">
        <v>305</v>
      </c>
      <c r="K75" s="5" t="s">
        <v>329</v>
      </c>
      <c r="L75" s="16" t="s">
        <v>330</v>
      </c>
      <c r="M75" s="117" t="s">
        <v>326</v>
      </c>
      <c r="N75" s="119">
        <v>1237200.04</v>
      </c>
      <c r="O75" s="2" t="s">
        <v>331</v>
      </c>
      <c r="P75" s="16" t="s">
        <v>332</v>
      </c>
      <c r="Q75" s="119"/>
      <c r="R75" s="119"/>
      <c r="S75" s="131">
        <v>1237200.04</v>
      </c>
      <c r="T75" s="119"/>
      <c r="U75" s="25">
        <f t="shared" si="6"/>
        <v>0</v>
      </c>
      <c r="V75" s="25"/>
    </row>
    <row r="76" spans="3:22" ht="25.5">
      <c r="C76" s="5"/>
      <c r="E76" s="15"/>
      <c r="F76" s="16"/>
      <c r="G76" s="2"/>
      <c r="H76" s="22">
        <f t="shared" si="5"/>
        <v>0</v>
      </c>
      <c r="I76" s="2" t="s">
        <v>18</v>
      </c>
      <c r="J76" s="116" t="s">
        <v>305</v>
      </c>
      <c r="K76" s="5" t="s">
        <v>333</v>
      </c>
      <c r="L76" s="16" t="s">
        <v>334</v>
      </c>
      <c r="M76" s="117" t="s">
        <v>335</v>
      </c>
      <c r="N76" s="119">
        <v>2306514.57</v>
      </c>
      <c r="O76" s="2" t="s">
        <v>78</v>
      </c>
      <c r="P76" s="16">
        <v>1105</v>
      </c>
      <c r="Q76" s="119"/>
      <c r="R76" s="119"/>
      <c r="S76" s="131">
        <v>2306514.57</v>
      </c>
      <c r="T76" s="119"/>
      <c r="U76" s="25">
        <f t="shared" si="6"/>
        <v>0</v>
      </c>
      <c r="V76" s="25"/>
    </row>
    <row r="77" spans="3:22" ht="25.5">
      <c r="C77" s="5"/>
      <c r="E77" s="15"/>
      <c r="F77" s="16"/>
      <c r="G77" s="2"/>
      <c r="H77" s="22">
        <f t="shared" si="5"/>
        <v>0</v>
      </c>
      <c r="I77" s="2" t="s">
        <v>18</v>
      </c>
      <c r="J77" s="116" t="s">
        <v>305</v>
      </c>
      <c r="K77" s="5" t="s">
        <v>336</v>
      </c>
      <c r="L77" s="16" t="s">
        <v>337</v>
      </c>
      <c r="M77" s="117" t="s">
        <v>335</v>
      </c>
      <c r="N77" s="119">
        <v>610000</v>
      </c>
      <c r="O77" s="2" t="s">
        <v>78</v>
      </c>
      <c r="P77" s="16">
        <v>102</v>
      </c>
      <c r="Q77" s="119"/>
      <c r="R77" s="119"/>
      <c r="S77" s="131">
        <v>610000</v>
      </c>
      <c r="T77" s="119"/>
      <c r="U77" s="25">
        <f t="shared" si="6"/>
        <v>0</v>
      </c>
      <c r="V77" s="25"/>
    </row>
    <row r="78" spans="3:22" ht="25.5">
      <c r="C78" s="5"/>
      <c r="E78" s="15"/>
      <c r="F78" s="16"/>
      <c r="G78" s="2"/>
      <c r="H78" s="22">
        <f t="shared" si="5"/>
        <v>0</v>
      </c>
      <c r="I78" s="2" t="s">
        <v>18</v>
      </c>
      <c r="J78" s="116" t="s">
        <v>338</v>
      </c>
      <c r="K78" s="5" t="s">
        <v>339</v>
      </c>
      <c r="L78" s="16" t="s">
        <v>340</v>
      </c>
      <c r="M78" s="117" t="s">
        <v>341</v>
      </c>
      <c r="N78" s="119">
        <v>684305.6</v>
      </c>
      <c r="O78" s="2" t="s">
        <v>78</v>
      </c>
      <c r="P78" s="16">
        <v>214</v>
      </c>
      <c r="Q78" s="119"/>
      <c r="R78" s="119"/>
      <c r="S78" s="131">
        <f>N78</f>
        <v>684305.6</v>
      </c>
      <c r="T78" s="119"/>
      <c r="U78" s="25">
        <f t="shared" si="6"/>
        <v>0</v>
      </c>
      <c r="V78" s="25"/>
    </row>
    <row r="79" spans="3:22" ht="38.25">
      <c r="C79" s="5"/>
      <c r="E79" s="15"/>
      <c r="F79" s="16"/>
      <c r="G79" s="2"/>
      <c r="H79" s="22">
        <f t="shared" si="5"/>
        <v>0</v>
      </c>
      <c r="I79" s="2" t="s">
        <v>18</v>
      </c>
      <c r="J79" s="116" t="s">
        <v>338</v>
      </c>
      <c r="K79" s="5" t="s">
        <v>342</v>
      </c>
      <c r="L79" s="16" t="s">
        <v>343</v>
      </c>
      <c r="M79" s="117" t="s">
        <v>344</v>
      </c>
      <c r="N79" s="119">
        <v>4992000</v>
      </c>
      <c r="O79" s="2" t="s">
        <v>78</v>
      </c>
      <c r="P79" s="16">
        <v>280</v>
      </c>
      <c r="Q79" s="119"/>
      <c r="R79" s="119"/>
      <c r="S79" s="131">
        <f>N79</f>
        <v>4992000</v>
      </c>
      <c r="T79" s="119"/>
      <c r="U79" s="25">
        <f t="shared" si="6"/>
        <v>0</v>
      </c>
      <c r="V79" s="25"/>
    </row>
    <row r="80" spans="3:22" ht="25.5">
      <c r="C80" s="5"/>
      <c r="E80" s="15"/>
      <c r="F80" s="16"/>
      <c r="G80" s="2"/>
      <c r="H80" s="22">
        <f t="shared" si="5"/>
        <v>0</v>
      </c>
      <c r="I80" s="2" t="s">
        <v>18</v>
      </c>
      <c r="J80" s="116" t="s">
        <v>338</v>
      </c>
      <c r="K80" s="5"/>
      <c r="L80" s="16" t="s">
        <v>345</v>
      </c>
      <c r="M80" s="117" t="s">
        <v>346</v>
      </c>
      <c r="N80" s="119">
        <v>1047670</v>
      </c>
      <c r="O80" s="2" t="s">
        <v>78</v>
      </c>
      <c r="P80" s="16">
        <v>145</v>
      </c>
      <c r="Q80" s="119"/>
      <c r="R80" s="119"/>
      <c r="S80" s="131">
        <f>N80</f>
        <v>1047670</v>
      </c>
      <c r="T80" s="119"/>
      <c r="U80" s="25">
        <f t="shared" si="6"/>
        <v>0</v>
      </c>
      <c r="V80" s="25"/>
    </row>
    <row r="81" spans="3:22" ht="51">
      <c r="C81" s="5"/>
      <c r="E81" s="15" t="s">
        <v>24</v>
      </c>
      <c r="F81" s="16"/>
      <c r="G81" s="2"/>
      <c r="H81" s="22">
        <f t="shared" si="5"/>
        <v>0</v>
      </c>
      <c r="I81" s="2" t="s">
        <v>18</v>
      </c>
      <c r="J81" s="116" t="s">
        <v>338</v>
      </c>
      <c r="K81" s="5" t="s">
        <v>347</v>
      </c>
      <c r="L81" s="16" t="s">
        <v>348</v>
      </c>
      <c r="M81" s="117" t="s">
        <v>349</v>
      </c>
      <c r="N81" s="119">
        <v>4944200</v>
      </c>
      <c r="O81" s="2" t="s">
        <v>78</v>
      </c>
      <c r="P81" s="16">
        <v>2</v>
      </c>
      <c r="Q81" s="119"/>
      <c r="R81" s="119"/>
      <c r="S81" s="131"/>
      <c r="T81" s="119">
        <v>4944200</v>
      </c>
      <c r="U81" s="25">
        <f t="shared" si="6"/>
        <v>0</v>
      </c>
      <c r="V81" s="25"/>
    </row>
    <row r="82" spans="3:22" ht="25.5">
      <c r="C82" s="5"/>
      <c r="E82" s="15"/>
      <c r="F82" s="16"/>
      <c r="G82" s="2"/>
      <c r="H82" s="22">
        <f t="shared" si="5"/>
        <v>0</v>
      </c>
      <c r="I82" s="2" t="s">
        <v>18</v>
      </c>
      <c r="J82" s="116" t="s">
        <v>338</v>
      </c>
      <c r="K82" s="5" t="s">
        <v>350</v>
      </c>
      <c r="L82" s="16" t="s">
        <v>351</v>
      </c>
      <c r="M82" s="117" t="s">
        <v>335</v>
      </c>
      <c r="N82" s="119">
        <v>2328040.01</v>
      </c>
      <c r="O82" s="2" t="s">
        <v>78</v>
      </c>
      <c r="P82" s="16">
        <v>319</v>
      </c>
      <c r="Q82" s="119"/>
      <c r="R82" s="119"/>
      <c r="S82" s="131">
        <f>N82</f>
        <v>2328040.01</v>
      </c>
      <c r="T82" s="119"/>
      <c r="U82" s="25">
        <f t="shared" si="6"/>
        <v>0</v>
      </c>
      <c r="V82" s="25"/>
    </row>
    <row r="83" spans="3:22" ht="38.25">
      <c r="C83" s="5"/>
      <c r="E83" s="15" t="s">
        <v>24</v>
      </c>
      <c r="F83" s="16"/>
      <c r="G83" s="2"/>
      <c r="H83" s="22">
        <f t="shared" si="5"/>
        <v>0</v>
      </c>
      <c r="I83" s="2" t="s">
        <v>18</v>
      </c>
      <c r="J83" s="116" t="s">
        <v>338</v>
      </c>
      <c r="K83" s="5" t="s">
        <v>352</v>
      </c>
      <c r="L83" s="16" t="s">
        <v>353</v>
      </c>
      <c r="M83" s="117" t="s">
        <v>354</v>
      </c>
      <c r="N83" s="119">
        <v>3997000</v>
      </c>
      <c r="O83" s="2" t="s">
        <v>78</v>
      </c>
      <c r="P83" s="16">
        <v>1</v>
      </c>
      <c r="Q83" s="119"/>
      <c r="R83" s="119"/>
      <c r="S83" s="131"/>
      <c r="T83" s="119">
        <v>3997000</v>
      </c>
      <c r="U83" s="25">
        <f t="shared" si="6"/>
        <v>0</v>
      </c>
      <c r="V83" s="25"/>
    </row>
    <row r="84" spans="3:22" ht="25.5">
      <c r="C84" s="5"/>
      <c r="E84" s="15" t="s">
        <v>24</v>
      </c>
      <c r="F84" s="132"/>
      <c r="G84" s="35" t="s">
        <v>67</v>
      </c>
      <c r="H84" s="115">
        <f t="shared" si="5"/>
        <v>780000</v>
      </c>
      <c r="I84" s="35" t="s">
        <v>18</v>
      </c>
      <c r="J84" s="116" t="s">
        <v>338</v>
      </c>
      <c r="K84" s="5" t="s">
        <v>355</v>
      </c>
      <c r="L84" s="16" t="s">
        <v>356</v>
      </c>
      <c r="M84" s="117" t="s">
        <v>125</v>
      </c>
      <c r="N84" s="119">
        <v>780000</v>
      </c>
      <c r="O84" s="2" t="s">
        <v>78</v>
      </c>
      <c r="P84" s="16">
        <v>1</v>
      </c>
      <c r="Q84" s="119"/>
      <c r="R84" s="119">
        <f>N84</f>
        <v>780000</v>
      </c>
      <c r="S84" s="131"/>
      <c r="T84" s="119"/>
      <c r="U84" s="25">
        <f t="shared" si="6"/>
        <v>0</v>
      </c>
      <c r="V84" s="25"/>
    </row>
    <row r="85" spans="3:22" ht="102">
      <c r="C85" s="5"/>
      <c r="E85" s="15" t="s">
        <v>21</v>
      </c>
      <c r="F85" s="35" t="s">
        <v>357</v>
      </c>
      <c r="G85" s="2"/>
      <c r="H85" s="22">
        <f t="shared" si="5"/>
        <v>0</v>
      </c>
      <c r="I85" s="35" t="s">
        <v>18</v>
      </c>
      <c r="J85" s="116" t="s">
        <v>338</v>
      </c>
      <c r="K85" s="5" t="s">
        <v>358</v>
      </c>
      <c r="L85" s="16" t="s">
        <v>359</v>
      </c>
      <c r="M85" s="117" t="s">
        <v>360</v>
      </c>
      <c r="N85" s="119">
        <v>2379959.42</v>
      </c>
      <c r="O85" s="2" t="s">
        <v>357</v>
      </c>
      <c r="P85" s="16">
        <v>2629.2</v>
      </c>
      <c r="Q85" s="119"/>
      <c r="R85" s="119"/>
      <c r="S85" s="131">
        <v>2379959.42</v>
      </c>
      <c r="T85" s="119"/>
      <c r="U85" s="25">
        <f t="shared" si="6"/>
        <v>0</v>
      </c>
      <c r="V85" s="25"/>
    </row>
    <row r="86" spans="3:22" ht="12.75">
      <c r="C86" s="5"/>
      <c r="E86" s="15" t="s">
        <v>24</v>
      </c>
      <c r="F86" s="16"/>
      <c r="G86" s="35" t="s">
        <v>66</v>
      </c>
      <c r="H86" s="115">
        <f t="shared" si="5"/>
        <v>3469200</v>
      </c>
      <c r="I86" s="35" t="s">
        <v>18</v>
      </c>
      <c r="J86" s="116" t="s">
        <v>338</v>
      </c>
      <c r="K86" s="5" t="s">
        <v>361</v>
      </c>
      <c r="L86" s="16" t="s">
        <v>362</v>
      </c>
      <c r="M86" s="117" t="s">
        <v>363</v>
      </c>
      <c r="N86" s="119">
        <v>3469200</v>
      </c>
      <c r="O86" s="2" t="s">
        <v>78</v>
      </c>
      <c r="P86" s="16">
        <v>6</v>
      </c>
      <c r="Q86" s="119"/>
      <c r="R86" s="119">
        <f>N86</f>
        <v>3469200</v>
      </c>
      <c r="S86" s="131"/>
      <c r="T86" s="119"/>
      <c r="U86" s="25">
        <f t="shared" si="6"/>
        <v>0</v>
      </c>
      <c r="V86" s="25"/>
    </row>
    <row r="87" spans="3:22" ht="12.75">
      <c r="C87" s="5"/>
      <c r="E87" s="15" t="s">
        <v>24</v>
      </c>
      <c r="F87" s="16"/>
      <c r="G87" s="35" t="s">
        <v>280</v>
      </c>
      <c r="H87" s="115">
        <f t="shared" si="5"/>
        <v>649708.16</v>
      </c>
      <c r="I87" s="35" t="s">
        <v>18</v>
      </c>
      <c r="J87" s="116" t="s">
        <v>364</v>
      </c>
      <c r="K87" s="5" t="s">
        <v>365</v>
      </c>
      <c r="L87" s="16" t="s">
        <v>366</v>
      </c>
      <c r="M87" s="117" t="s">
        <v>367</v>
      </c>
      <c r="N87" s="119">
        <f>8779.84*74</f>
        <v>649708.16</v>
      </c>
      <c r="O87" s="2" t="s">
        <v>78</v>
      </c>
      <c r="P87" s="16">
        <v>36</v>
      </c>
      <c r="Q87" s="119">
        <f>N87</f>
        <v>649708.16</v>
      </c>
      <c r="R87" s="119"/>
      <c r="S87" s="131"/>
      <c r="T87" s="119"/>
      <c r="U87" s="25">
        <f t="shared" si="6"/>
        <v>0</v>
      </c>
      <c r="V87" s="25"/>
    </row>
    <row r="88" spans="5:21" ht="25.5">
      <c r="E88" s="15" t="s">
        <v>25</v>
      </c>
      <c r="F88" s="146" t="str">
        <f>O88</f>
        <v>л</v>
      </c>
      <c r="G88" s="147">
        <f>P88</f>
        <v>52000</v>
      </c>
      <c r="H88" s="145">
        <f>Q88+R88</f>
        <v>2726549.9961999995</v>
      </c>
      <c r="J88" s="116" t="s">
        <v>471</v>
      </c>
      <c r="K88" s="128" t="s">
        <v>74</v>
      </c>
      <c r="L88" s="129" t="s">
        <v>414</v>
      </c>
      <c r="M88" s="130" t="s">
        <v>26</v>
      </c>
      <c r="N88" s="131">
        <v>2726549.9961999995</v>
      </c>
      <c r="O88" s="139" t="s">
        <v>84</v>
      </c>
      <c r="P88" s="129">
        <v>52000</v>
      </c>
      <c r="Q88" s="131"/>
      <c r="R88" s="131">
        <f>N88</f>
        <v>2726549.9961999995</v>
      </c>
      <c r="S88" s="131"/>
      <c r="T88" s="131"/>
      <c r="U88" s="5" t="s">
        <v>17</v>
      </c>
    </row>
    <row r="89" spans="5:21" ht="51">
      <c r="E89" s="15" t="s">
        <v>25</v>
      </c>
      <c r="F89" s="6" t="str">
        <f aca="true" t="shared" si="7" ref="F89:F114">O89</f>
        <v>л</v>
      </c>
      <c r="G89" s="3">
        <f aca="true" t="shared" si="8" ref="G89:G113">P89</f>
        <v>154470</v>
      </c>
      <c r="H89" s="96">
        <f aca="true" t="shared" si="9" ref="H89:H113">Q89+R89</f>
        <v>0</v>
      </c>
      <c r="J89" s="116" t="s">
        <v>471</v>
      </c>
      <c r="K89" s="5" t="s">
        <v>75</v>
      </c>
      <c r="L89" s="16" t="s">
        <v>415</v>
      </c>
      <c r="M89" s="117" t="s">
        <v>26</v>
      </c>
      <c r="N89" s="119">
        <v>11647087</v>
      </c>
      <c r="O89" s="2" t="s">
        <v>84</v>
      </c>
      <c r="P89" s="16">
        <v>154470</v>
      </c>
      <c r="Q89" s="140"/>
      <c r="R89" s="141"/>
      <c r="S89" s="119">
        <f>N89</f>
        <v>11647087</v>
      </c>
      <c r="T89" s="119"/>
      <c r="U89" s="5" t="s">
        <v>48</v>
      </c>
    </row>
    <row r="90" spans="5:21" ht="25.5">
      <c r="E90" s="15" t="s">
        <v>25</v>
      </c>
      <c r="F90" s="6" t="str">
        <f t="shared" si="7"/>
        <v>л</v>
      </c>
      <c r="G90" s="3">
        <f t="shared" si="8"/>
        <v>55932</v>
      </c>
      <c r="H90" s="96">
        <f t="shared" si="9"/>
        <v>0</v>
      </c>
      <c r="J90" s="116" t="s">
        <v>471</v>
      </c>
      <c r="K90" s="5" t="s">
        <v>75</v>
      </c>
      <c r="L90" s="16" t="s">
        <v>416</v>
      </c>
      <c r="M90" s="117" t="s">
        <v>34</v>
      </c>
      <c r="N90" s="119">
        <v>2916659.9967999994</v>
      </c>
      <c r="O90" s="2" t="s">
        <v>84</v>
      </c>
      <c r="P90" s="16">
        <v>55932</v>
      </c>
      <c r="Q90" s="140"/>
      <c r="R90" s="141"/>
      <c r="S90" s="119">
        <f>N90</f>
        <v>2916659.9967999994</v>
      </c>
      <c r="T90" s="119"/>
      <c r="U90" s="5" t="s">
        <v>48</v>
      </c>
    </row>
    <row r="91" spans="5:21" ht="25.5">
      <c r="E91" s="15" t="s">
        <v>25</v>
      </c>
      <c r="F91" s="146" t="str">
        <f t="shared" si="7"/>
        <v>л</v>
      </c>
      <c r="G91" s="147">
        <f t="shared" si="8"/>
        <v>1000</v>
      </c>
      <c r="H91" s="145">
        <f t="shared" si="9"/>
        <v>52799.9968</v>
      </c>
      <c r="J91" s="116" t="s">
        <v>471</v>
      </c>
      <c r="K91" s="5" t="s">
        <v>76</v>
      </c>
      <c r="L91" s="16" t="s">
        <v>417</v>
      </c>
      <c r="M91" s="117" t="s">
        <v>26</v>
      </c>
      <c r="N91" s="119">
        <v>52799.9968</v>
      </c>
      <c r="O91" s="2" t="s">
        <v>84</v>
      </c>
      <c r="P91" s="16">
        <v>1000</v>
      </c>
      <c r="Q91" s="140">
        <f>N91</f>
        <v>52799.9968</v>
      </c>
      <c r="R91" s="141"/>
      <c r="S91" s="119"/>
      <c r="T91" s="119"/>
      <c r="U91" s="5" t="s">
        <v>16</v>
      </c>
    </row>
    <row r="92" spans="5:21" ht="25.5">
      <c r="E92" s="15" t="s">
        <v>25</v>
      </c>
      <c r="F92" s="146" t="str">
        <f t="shared" si="7"/>
        <v>л</v>
      </c>
      <c r="G92" s="147">
        <f t="shared" si="8"/>
        <v>11500</v>
      </c>
      <c r="H92" s="145">
        <f t="shared" si="9"/>
        <v>613350.0052</v>
      </c>
      <c r="J92" s="116" t="s">
        <v>471</v>
      </c>
      <c r="K92" s="5" t="s">
        <v>76</v>
      </c>
      <c r="L92" s="16" t="s">
        <v>418</v>
      </c>
      <c r="M92" s="117" t="s">
        <v>34</v>
      </c>
      <c r="N92" s="119">
        <v>613350.0052</v>
      </c>
      <c r="O92" s="2" t="s">
        <v>84</v>
      </c>
      <c r="P92" s="16">
        <v>11500</v>
      </c>
      <c r="Q92" s="140">
        <f>N92</f>
        <v>613350.0052</v>
      </c>
      <c r="R92" s="141"/>
      <c r="S92" s="119"/>
      <c r="T92" s="119"/>
      <c r="U92" s="5" t="s">
        <v>16</v>
      </c>
    </row>
    <row r="93" spans="5:21" ht="25.5">
      <c r="E93" s="15" t="s">
        <v>25</v>
      </c>
      <c r="F93" s="146" t="str">
        <f t="shared" si="7"/>
        <v>т</v>
      </c>
      <c r="G93" s="147">
        <f t="shared" si="8"/>
        <v>52.8</v>
      </c>
      <c r="H93" s="145">
        <f t="shared" si="9"/>
        <v>3768154.9588</v>
      </c>
      <c r="J93" s="116" t="s">
        <v>471</v>
      </c>
      <c r="K93" s="5" t="s">
        <v>86</v>
      </c>
      <c r="L93" s="16" t="s">
        <v>419</v>
      </c>
      <c r="M93" s="117" t="s">
        <v>34</v>
      </c>
      <c r="N93" s="119">
        <v>3768154.9588</v>
      </c>
      <c r="O93" s="2" t="s">
        <v>85</v>
      </c>
      <c r="P93" s="16">
        <v>52.8</v>
      </c>
      <c r="Q93" s="140">
        <f>N93</f>
        <v>3768154.9588</v>
      </c>
      <c r="R93" s="141"/>
      <c r="S93" s="119"/>
      <c r="T93" s="119"/>
      <c r="U93" s="5" t="s">
        <v>16</v>
      </c>
    </row>
    <row r="94" spans="5:21" ht="25.5">
      <c r="E94" s="15" t="s">
        <v>25</v>
      </c>
      <c r="F94" s="146" t="str">
        <f t="shared" si="7"/>
        <v>т</v>
      </c>
      <c r="G94" s="147">
        <f t="shared" si="8"/>
        <v>18.4</v>
      </c>
      <c r="H94" s="145">
        <f t="shared" si="9"/>
        <v>1195823.36</v>
      </c>
      <c r="J94" s="116" t="s">
        <v>471</v>
      </c>
      <c r="K94" s="5" t="s">
        <v>87</v>
      </c>
      <c r="L94" s="16" t="s">
        <v>420</v>
      </c>
      <c r="M94" s="117" t="s">
        <v>26</v>
      </c>
      <c r="N94" s="119">
        <v>1195823.36</v>
      </c>
      <c r="O94" s="2" t="s">
        <v>85</v>
      </c>
      <c r="P94" s="16">
        <v>18.4</v>
      </c>
      <c r="Q94" s="140"/>
      <c r="R94" s="140">
        <f>N94</f>
        <v>1195823.36</v>
      </c>
      <c r="S94" s="119"/>
      <c r="T94" s="119"/>
      <c r="U94" s="5" t="s">
        <v>17</v>
      </c>
    </row>
    <row r="95" spans="5:21" ht="25.5">
      <c r="E95" s="15" t="s">
        <v>24</v>
      </c>
      <c r="F95" s="146" t="str">
        <f t="shared" si="7"/>
        <v>шт.</v>
      </c>
      <c r="G95" s="147">
        <f t="shared" si="8"/>
        <v>51</v>
      </c>
      <c r="H95" s="145">
        <f t="shared" si="9"/>
        <v>885996</v>
      </c>
      <c r="J95" s="116" t="s">
        <v>471</v>
      </c>
      <c r="K95" s="5" t="s">
        <v>423</v>
      </c>
      <c r="L95" s="16" t="s">
        <v>422</v>
      </c>
      <c r="M95" s="117" t="s">
        <v>421</v>
      </c>
      <c r="N95" s="119">
        <v>885996</v>
      </c>
      <c r="O95" s="2" t="s">
        <v>83</v>
      </c>
      <c r="P95" s="16">
        <v>51</v>
      </c>
      <c r="Q95" s="140"/>
      <c r="R95" s="140">
        <f>N95</f>
        <v>885996</v>
      </c>
      <c r="S95" s="119"/>
      <c r="T95" s="119"/>
      <c r="U95" s="5" t="s">
        <v>17</v>
      </c>
    </row>
    <row r="96" spans="5:21" ht="25.5">
      <c r="E96" s="15" t="s">
        <v>24</v>
      </c>
      <c r="F96" s="6" t="str">
        <f t="shared" si="7"/>
        <v>шт</v>
      </c>
      <c r="G96" s="3">
        <f t="shared" si="8"/>
        <v>3</v>
      </c>
      <c r="H96" s="96">
        <f t="shared" si="9"/>
        <v>0</v>
      </c>
      <c r="J96" s="116" t="s">
        <v>471</v>
      </c>
      <c r="K96" s="5" t="s">
        <v>426</v>
      </c>
      <c r="L96" s="16" t="s">
        <v>425</v>
      </c>
      <c r="M96" s="117" t="s">
        <v>424</v>
      </c>
      <c r="N96" s="119">
        <v>946175</v>
      </c>
      <c r="O96" s="2" t="s">
        <v>78</v>
      </c>
      <c r="P96" s="16">
        <v>3</v>
      </c>
      <c r="Q96" s="140"/>
      <c r="R96" s="141"/>
      <c r="S96" s="119">
        <f>N96</f>
        <v>946175</v>
      </c>
      <c r="T96" s="119"/>
      <c r="U96" s="5" t="s">
        <v>48</v>
      </c>
    </row>
    <row r="97" spans="5:21" ht="38.25">
      <c r="E97" s="15" t="s">
        <v>33</v>
      </c>
      <c r="F97" s="146" t="str">
        <f t="shared" si="7"/>
        <v>шт.</v>
      </c>
      <c r="G97" s="147">
        <v>90</v>
      </c>
      <c r="H97" s="145">
        <f t="shared" si="9"/>
        <v>118465.37</v>
      </c>
      <c r="J97" s="116" t="s">
        <v>472</v>
      </c>
      <c r="K97" s="5" t="s">
        <v>429</v>
      </c>
      <c r="L97" s="16" t="s">
        <v>428</v>
      </c>
      <c r="M97" s="117" t="s">
        <v>427</v>
      </c>
      <c r="N97" s="119">
        <v>8053307.97</v>
      </c>
      <c r="O97" s="2" t="s">
        <v>83</v>
      </c>
      <c r="P97" s="16" t="s">
        <v>431</v>
      </c>
      <c r="Q97" s="140">
        <v>118465.37</v>
      </c>
      <c r="R97" s="141">
        <v>0</v>
      </c>
      <c r="S97" s="119">
        <v>5076974.32</v>
      </c>
      <c r="T97" s="119"/>
      <c r="U97" s="5" t="s">
        <v>430</v>
      </c>
    </row>
    <row r="98" spans="5:21" ht="25.5">
      <c r="E98" s="15" t="s">
        <v>24</v>
      </c>
      <c r="F98" s="6" t="str">
        <f t="shared" si="7"/>
        <v>шт</v>
      </c>
      <c r="G98" s="3">
        <f t="shared" si="8"/>
        <v>4</v>
      </c>
      <c r="H98" s="96">
        <f t="shared" si="9"/>
        <v>0</v>
      </c>
      <c r="J98" s="116" t="s">
        <v>472</v>
      </c>
      <c r="K98" s="5" t="s">
        <v>434</v>
      </c>
      <c r="L98" s="16" t="s">
        <v>433</v>
      </c>
      <c r="M98" s="117" t="s">
        <v>432</v>
      </c>
      <c r="N98" s="119">
        <v>758504</v>
      </c>
      <c r="O98" s="2" t="s">
        <v>78</v>
      </c>
      <c r="P98" s="16">
        <v>4</v>
      </c>
      <c r="Q98" s="140"/>
      <c r="R98" s="141"/>
      <c r="S98" s="119"/>
      <c r="T98" s="119">
        <f>N98</f>
        <v>758504</v>
      </c>
      <c r="U98" s="5" t="s">
        <v>48</v>
      </c>
    </row>
    <row r="99" spans="5:21" ht="102">
      <c r="E99" s="15" t="s">
        <v>21</v>
      </c>
      <c r="F99" s="146" t="str">
        <f t="shared" si="7"/>
        <v>шт</v>
      </c>
      <c r="G99" s="147">
        <f t="shared" si="8"/>
        <v>99</v>
      </c>
      <c r="H99" s="145">
        <f t="shared" si="9"/>
        <v>3894000</v>
      </c>
      <c r="J99" s="116" t="s">
        <v>472</v>
      </c>
      <c r="K99" s="5" t="s">
        <v>436</v>
      </c>
      <c r="L99" s="16" t="s">
        <v>435</v>
      </c>
      <c r="M99" s="117" t="s">
        <v>13</v>
      </c>
      <c r="N99" s="119">
        <v>3894000</v>
      </c>
      <c r="O99" s="2" t="s">
        <v>78</v>
      </c>
      <c r="P99" s="16">
        <v>99</v>
      </c>
      <c r="Q99" s="140">
        <f>N99</f>
        <v>3894000</v>
      </c>
      <c r="R99" s="141"/>
      <c r="S99" s="119"/>
      <c r="T99" s="119"/>
      <c r="U99" s="5" t="s">
        <v>437</v>
      </c>
    </row>
    <row r="100" spans="5:21" ht="51">
      <c r="E100" s="125" t="s">
        <v>22</v>
      </c>
      <c r="F100" s="146" t="str">
        <f t="shared" si="7"/>
        <v>шт.</v>
      </c>
      <c r="G100" s="147">
        <f t="shared" si="8"/>
        <v>1</v>
      </c>
      <c r="H100" s="145">
        <f t="shared" si="9"/>
        <v>592000</v>
      </c>
      <c r="J100" s="116" t="s">
        <v>472</v>
      </c>
      <c r="K100" s="5" t="s">
        <v>440</v>
      </c>
      <c r="L100" s="16" t="s">
        <v>439</v>
      </c>
      <c r="M100" s="117" t="s">
        <v>438</v>
      </c>
      <c r="N100" s="119">
        <v>592000</v>
      </c>
      <c r="O100" s="2" t="s">
        <v>83</v>
      </c>
      <c r="P100" s="16">
        <v>1</v>
      </c>
      <c r="Q100" s="140">
        <f>N100</f>
        <v>592000</v>
      </c>
      <c r="R100" s="141"/>
      <c r="S100" s="119"/>
      <c r="T100" s="119"/>
      <c r="U100" s="5" t="s">
        <v>441</v>
      </c>
    </row>
    <row r="101" spans="5:21" ht="25.5">
      <c r="E101" s="121" t="s">
        <v>23</v>
      </c>
      <c r="F101" s="146" t="str">
        <f t="shared" si="7"/>
        <v>шт</v>
      </c>
      <c r="G101" s="147">
        <f t="shared" si="8"/>
        <v>1</v>
      </c>
      <c r="H101" s="145">
        <f t="shared" si="9"/>
        <v>744000</v>
      </c>
      <c r="J101" s="116" t="s">
        <v>472</v>
      </c>
      <c r="K101" s="5" t="s">
        <v>444</v>
      </c>
      <c r="L101" s="16" t="s">
        <v>443</v>
      </c>
      <c r="M101" s="117" t="s">
        <v>442</v>
      </c>
      <c r="N101" s="119">
        <v>744000</v>
      </c>
      <c r="O101" s="2" t="s">
        <v>78</v>
      </c>
      <c r="P101" s="16">
        <v>1</v>
      </c>
      <c r="Q101" s="140">
        <f>N101</f>
        <v>744000</v>
      </c>
      <c r="R101" s="141"/>
      <c r="S101" s="119"/>
      <c r="T101" s="119"/>
      <c r="U101" s="5" t="s">
        <v>445</v>
      </c>
    </row>
    <row r="102" spans="5:21" ht="25.5">
      <c r="E102" s="41" t="s">
        <v>27</v>
      </c>
      <c r="F102" s="146" t="str">
        <f t="shared" si="7"/>
        <v>Усл. Ед.</v>
      </c>
      <c r="G102" s="147">
        <f t="shared" si="8"/>
        <v>1</v>
      </c>
      <c r="H102" s="145">
        <f t="shared" si="9"/>
        <v>1483820.5</v>
      </c>
      <c r="J102" s="116" t="s">
        <v>472</v>
      </c>
      <c r="K102" s="5" t="s">
        <v>448</v>
      </c>
      <c r="L102" s="16" t="s">
        <v>447</v>
      </c>
      <c r="M102" s="117" t="s">
        <v>446</v>
      </c>
      <c r="N102" s="119">
        <v>1483820.5</v>
      </c>
      <c r="O102" s="2" t="s">
        <v>449</v>
      </c>
      <c r="P102" s="16">
        <v>1</v>
      </c>
      <c r="Q102" s="140">
        <f>N102</f>
        <v>1483820.5</v>
      </c>
      <c r="R102" s="141"/>
      <c r="S102" s="119"/>
      <c r="T102" s="119"/>
      <c r="U102" s="5" t="s">
        <v>16</v>
      </c>
    </row>
    <row r="103" spans="5:21" ht="25.5">
      <c r="E103" s="121" t="s">
        <v>23</v>
      </c>
      <c r="F103" s="146" t="str">
        <f t="shared" si="7"/>
        <v>шт</v>
      </c>
      <c r="G103" s="147">
        <f t="shared" si="8"/>
        <v>1</v>
      </c>
      <c r="H103" s="145">
        <f t="shared" si="9"/>
        <v>6700000</v>
      </c>
      <c r="J103" s="116" t="s">
        <v>473</v>
      </c>
      <c r="K103" s="5" t="s">
        <v>451</v>
      </c>
      <c r="L103" s="16" t="s">
        <v>450</v>
      </c>
      <c r="M103" s="117" t="s">
        <v>104</v>
      </c>
      <c r="N103" s="119">
        <v>6700000</v>
      </c>
      <c r="O103" s="2" t="s">
        <v>78</v>
      </c>
      <c r="P103" s="16">
        <v>1</v>
      </c>
      <c r="Q103" s="140">
        <f>N103</f>
        <v>6700000</v>
      </c>
      <c r="R103" s="141"/>
      <c r="S103" s="119"/>
      <c r="T103" s="119"/>
      <c r="U103" s="5" t="s">
        <v>35</v>
      </c>
    </row>
    <row r="104" spans="5:21" ht="25.5">
      <c r="E104" s="15" t="s">
        <v>24</v>
      </c>
      <c r="F104" s="146" t="str">
        <f t="shared" si="7"/>
        <v>компл.</v>
      </c>
      <c r="G104" s="147">
        <f t="shared" si="8"/>
        <v>1</v>
      </c>
      <c r="H104" s="145">
        <f t="shared" si="9"/>
        <v>1752775</v>
      </c>
      <c r="J104" s="116" t="s">
        <v>473</v>
      </c>
      <c r="K104" s="5" t="s">
        <v>454</v>
      </c>
      <c r="L104" s="16" t="s">
        <v>453</v>
      </c>
      <c r="M104" s="117" t="s">
        <v>452</v>
      </c>
      <c r="N104" s="119">
        <v>1752775</v>
      </c>
      <c r="O104" s="2" t="s">
        <v>455</v>
      </c>
      <c r="P104" s="16">
        <v>1</v>
      </c>
      <c r="Q104" s="140"/>
      <c r="R104" s="140">
        <f>N104</f>
        <v>1752775</v>
      </c>
      <c r="S104" s="119"/>
      <c r="T104" s="119"/>
      <c r="U104" s="5" t="s">
        <v>470</v>
      </c>
    </row>
    <row r="105" spans="5:21" ht="25.5">
      <c r="E105" s="121" t="s">
        <v>23</v>
      </c>
      <c r="F105" s="146" t="str">
        <f t="shared" si="7"/>
        <v>ед</v>
      </c>
      <c r="G105" s="147">
        <f t="shared" si="8"/>
        <v>1</v>
      </c>
      <c r="H105" s="145">
        <f t="shared" si="9"/>
        <v>5400000</v>
      </c>
      <c r="J105" s="116" t="s">
        <v>473</v>
      </c>
      <c r="K105" s="5" t="s">
        <v>458</v>
      </c>
      <c r="L105" s="16" t="s">
        <v>457</v>
      </c>
      <c r="M105" s="117" t="s">
        <v>456</v>
      </c>
      <c r="N105" s="119">
        <v>5400000</v>
      </c>
      <c r="O105" s="2" t="s">
        <v>135</v>
      </c>
      <c r="P105" s="16">
        <v>1</v>
      </c>
      <c r="Q105" s="140">
        <f>N105</f>
        <v>5400000</v>
      </c>
      <c r="R105" s="141"/>
      <c r="S105" s="119"/>
      <c r="T105" s="119"/>
      <c r="U105" s="5" t="s">
        <v>35</v>
      </c>
    </row>
    <row r="106" spans="5:21" ht="25.5">
      <c r="E106" s="15" t="s">
        <v>25</v>
      </c>
      <c r="F106" s="146" t="str">
        <f t="shared" si="7"/>
        <v>л</v>
      </c>
      <c r="G106" s="147">
        <f t="shared" si="8"/>
        <v>74000</v>
      </c>
      <c r="H106" s="145">
        <f t="shared" si="9"/>
        <v>3997300</v>
      </c>
      <c r="J106" s="116" t="s">
        <v>473</v>
      </c>
      <c r="K106" s="5" t="s">
        <v>74</v>
      </c>
      <c r="L106" s="16" t="s">
        <v>459</v>
      </c>
      <c r="M106" s="117" t="s">
        <v>26</v>
      </c>
      <c r="N106" s="119">
        <v>3997300</v>
      </c>
      <c r="O106" s="2" t="s">
        <v>84</v>
      </c>
      <c r="P106" s="16">
        <v>74000</v>
      </c>
      <c r="Q106" s="140"/>
      <c r="R106" s="140">
        <f>N106</f>
        <v>3997300</v>
      </c>
      <c r="S106" s="119"/>
      <c r="T106" s="119"/>
      <c r="U106" s="5" t="s">
        <v>17</v>
      </c>
    </row>
    <row r="107" spans="5:21" ht="25.5">
      <c r="E107" s="15" t="s">
        <v>25</v>
      </c>
      <c r="F107" s="6" t="str">
        <f t="shared" si="7"/>
        <v>л</v>
      </c>
      <c r="G107" s="3">
        <f t="shared" si="8"/>
        <v>201265</v>
      </c>
      <c r="H107" s="96">
        <f t="shared" si="9"/>
        <v>0</v>
      </c>
      <c r="J107" s="116" t="s">
        <v>473</v>
      </c>
      <c r="K107" s="5" t="s">
        <v>75</v>
      </c>
      <c r="L107" s="16" t="s">
        <v>460</v>
      </c>
      <c r="M107" s="117" t="s">
        <v>34</v>
      </c>
      <c r="N107" s="119">
        <v>10811622</v>
      </c>
      <c r="O107" s="2" t="s">
        <v>84</v>
      </c>
      <c r="P107" s="16">
        <v>201265</v>
      </c>
      <c r="Q107" s="140"/>
      <c r="R107" s="141"/>
      <c r="S107" s="119">
        <f>N107</f>
        <v>10811622</v>
      </c>
      <c r="T107" s="119"/>
      <c r="U107" s="5" t="s">
        <v>48</v>
      </c>
    </row>
    <row r="108" spans="5:21" ht="25.5">
      <c r="E108" s="15" t="s">
        <v>25</v>
      </c>
      <c r="F108" s="6" t="str">
        <f t="shared" si="7"/>
        <v>л</v>
      </c>
      <c r="G108" s="3">
        <f t="shared" si="8"/>
        <v>67120</v>
      </c>
      <c r="H108" s="96">
        <f t="shared" si="9"/>
        <v>0</v>
      </c>
      <c r="J108" s="116" t="s">
        <v>473</v>
      </c>
      <c r="K108" s="5" t="s">
        <v>75</v>
      </c>
      <c r="L108" s="16" t="s">
        <v>461</v>
      </c>
      <c r="M108" s="117" t="s">
        <v>26</v>
      </c>
      <c r="N108" s="119">
        <v>3587332.8</v>
      </c>
      <c r="O108" s="2" t="s">
        <v>84</v>
      </c>
      <c r="P108" s="16">
        <v>67120</v>
      </c>
      <c r="Q108" s="140"/>
      <c r="R108" s="141"/>
      <c r="S108" s="119">
        <f>N108</f>
        <v>3587332.8</v>
      </c>
      <c r="T108" s="119"/>
      <c r="U108" s="5" t="s">
        <v>48</v>
      </c>
    </row>
    <row r="109" spans="5:21" ht="25.5">
      <c r="E109" s="15" t="s">
        <v>25</v>
      </c>
      <c r="F109" s="146" t="str">
        <f t="shared" si="7"/>
        <v>л</v>
      </c>
      <c r="G109" s="147">
        <f t="shared" si="8"/>
        <v>2000</v>
      </c>
      <c r="H109" s="145">
        <f t="shared" si="9"/>
        <v>108600</v>
      </c>
      <c r="J109" s="116" t="s">
        <v>473</v>
      </c>
      <c r="K109" s="5" t="s">
        <v>76</v>
      </c>
      <c r="L109" s="16" t="s">
        <v>462</v>
      </c>
      <c r="M109" s="117" t="s">
        <v>34</v>
      </c>
      <c r="N109" s="119">
        <v>108600</v>
      </c>
      <c r="O109" s="2" t="s">
        <v>84</v>
      </c>
      <c r="P109" s="16">
        <v>2000</v>
      </c>
      <c r="Q109" s="140">
        <f>N109</f>
        <v>108600</v>
      </c>
      <c r="R109" s="141"/>
      <c r="S109" s="119"/>
      <c r="T109" s="119"/>
      <c r="U109" s="5" t="s">
        <v>16</v>
      </c>
    </row>
    <row r="110" spans="5:21" ht="25.5">
      <c r="E110" s="15" t="s">
        <v>25</v>
      </c>
      <c r="F110" s="146" t="str">
        <f t="shared" si="7"/>
        <v>л</v>
      </c>
      <c r="G110" s="147">
        <f t="shared" si="8"/>
        <v>9500</v>
      </c>
      <c r="H110" s="145">
        <f t="shared" si="9"/>
        <v>518900</v>
      </c>
      <c r="J110" s="116" t="s">
        <v>473</v>
      </c>
      <c r="K110" s="5" t="s">
        <v>76</v>
      </c>
      <c r="L110" s="16" t="s">
        <v>463</v>
      </c>
      <c r="M110" s="117" t="s">
        <v>34</v>
      </c>
      <c r="N110" s="119">
        <v>518900</v>
      </c>
      <c r="O110" s="2" t="s">
        <v>84</v>
      </c>
      <c r="P110" s="16">
        <v>9500</v>
      </c>
      <c r="Q110" s="140">
        <f>N110</f>
        <v>518900</v>
      </c>
      <c r="R110" s="141"/>
      <c r="S110" s="119"/>
      <c r="T110" s="119"/>
      <c r="U110" s="5" t="s">
        <v>16</v>
      </c>
    </row>
    <row r="111" spans="5:21" ht="25.5">
      <c r="E111" s="15" t="s">
        <v>25</v>
      </c>
      <c r="F111" s="146" t="str">
        <f t="shared" si="7"/>
        <v>т</v>
      </c>
      <c r="G111" s="147">
        <f t="shared" si="8"/>
        <v>45.2</v>
      </c>
      <c r="H111" s="145">
        <f t="shared" si="9"/>
        <v>3463120.1036309996</v>
      </c>
      <c r="J111" s="116" t="s">
        <v>473</v>
      </c>
      <c r="K111" s="5" t="s">
        <v>474</v>
      </c>
      <c r="L111" s="143" t="s">
        <v>464</v>
      </c>
      <c r="M111" s="117" t="s">
        <v>26</v>
      </c>
      <c r="N111" s="119">
        <v>3463120.1036309996</v>
      </c>
      <c r="O111" s="2" t="s">
        <v>85</v>
      </c>
      <c r="P111" s="16">
        <v>45.2</v>
      </c>
      <c r="Q111" s="140">
        <f>N111</f>
        <v>3463120.1036309996</v>
      </c>
      <c r="R111" s="142"/>
      <c r="S111" s="2"/>
      <c r="T111" s="2"/>
      <c r="U111" s="5" t="s">
        <v>16</v>
      </c>
    </row>
    <row r="112" spans="5:21" ht="25.5">
      <c r="E112" s="15" t="s">
        <v>25</v>
      </c>
      <c r="F112" s="146" t="str">
        <f t="shared" si="7"/>
        <v>т</v>
      </c>
      <c r="G112" s="147">
        <f t="shared" si="8"/>
        <v>36.7</v>
      </c>
      <c r="H112" s="145">
        <f t="shared" si="9"/>
        <v>2711923.2</v>
      </c>
      <c r="J112" s="116" t="s">
        <v>473</v>
      </c>
      <c r="K112" s="5" t="s">
        <v>466</v>
      </c>
      <c r="L112" s="143" t="s">
        <v>465</v>
      </c>
      <c r="M112" s="117" t="s">
        <v>34</v>
      </c>
      <c r="N112" s="119">
        <f>3049639.2-286200*1.18</f>
        <v>2711923.2</v>
      </c>
      <c r="O112" s="2" t="s">
        <v>85</v>
      </c>
      <c r="P112" s="16">
        <v>36.7</v>
      </c>
      <c r="Q112" s="140"/>
      <c r="R112" s="140">
        <f>N112</f>
        <v>2711923.2</v>
      </c>
      <c r="S112" s="119"/>
      <c r="T112" s="119"/>
      <c r="U112" s="5" t="s">
        <v>17</v>
      </c>
    </row>
    <row r="113" spans="5:21" ht="25.5">
      <c r="E113" s="15" t="s">
        <v>24</v>
      </c>
      <c r="F113" s="146" t="str">
        <f t="shared" si="7"/>
        <v>шт</v>
      </c>
      <c r="G113" s="147">
        <f t="shared" si="8"/>
        <v>1</v>
      </c>
      <c r="H113" s="145">
        <f t="shared" si="9"/>
        <v>439000</v>
      </c>
      <c r="J113" s="116" t="s">
        <v>473</v>
      </c>
      <c r="K113" s="5" t="s">
        <v>469</v>
      </c>
      <c r="L113" s="16" t="s">
        <v>468</v>
      </c>
      <c r="M113" s="117" t="s">
        <v>467</v>
      </c>
      <c r="N113" s="119">
        <v>439000</v>
      </c>
      <c r="O113" s="2" t="s">
        <v>78</v>
      </c>
      <c r="P113" s="16">
        <v>1</v>
      </c>
      <c r="Q113" s="140">
        <f>N113</f>
        <v>439000</v>
      </c>
      <c r="R113" s="141"/>
      <c r="S113" s="119"/>
      <c r="T113" s="119"/>
      <c r="U113" s="5" t="s">
        <v>16</v>
      </c>
    </row>
    <row r="114" spans="6:20" ht="12.75">
      <c r="F114" s="6">
        <f t="shared" si="7"/>
        <v>0</v>
      </c>
      <c r="H114" s="96">
        <f>SUM(H88:H113)</f>
        <v>41166578.490631</v>
      </c>
      <c r="N114" s="135">
        <f>SUM(N88:N113)</f>
        <v>79768801.887431</v>
      </c>
      <c r="O114" s="136"/>
      <c r="P114" s="97"/>
      <c r="Q114" s="135">
        <f>SUM(Q88:Q113)</f>
        <v>27896210.934431</v>
      </c>
      <c r="R114" s="135">
        <f>SUM(R88:R113)</f>
        <v>13270367.556199998</v>
      </c>
      <c r="S114" s="135">
        <f>SUM(S88:S113)</f>
        <v>34985851.116799995</v>
      </c>
      <c r="T114" s="135">
        <f>SUM(T88:T113)</f>
        <v>758504</v>
      </c>
    </row>
    <row r="115" spans="8:20" ht="12.75">
      <c r="H115" s="96">
        <f>H114-Q114-R114</f>
        <v>0</v>
      </c>
      <c r="N115" s="135"/>
      <c r="O115" s="136"/>
      <c r="P115" s="138"/>
      <c r="Q115" s="137" t="s">
        <v>16</v>
      </c>
      <c r="R115" s="137" t="s">
        <v>17</v>
      </c>
      <c r="S115" s="137" t="s">
        <v>48</v>
      </c>
      <c r="T115" s="137" t="s">
        <v>49</v>
      </c>
    </row>
    <row r="116" spans="5:22" ht="51">
      <c r="E116" s="125" t="s">
        <v>22</v>
      </c>
      <c r="F116" s="6" t="str">
        <f>O116</f>
        <v>шт</v>
      </c>
      <c r="G116" s="6">
        <f>P116</f>
        <v>60</v>
      </c>
      <c r="H116" s="96">
        <f>Q116+R116</f>
        <v>0</v>
      </c>
      <c r="I116" s="3" t="s">
        <v>586</v>
      </c>
      <c r="J116" s="3" t="s">
        <v>581</v>
      </c>
      <c r="K116" s="5" t="s">
        <v>560</v>
      </c>
      <c r="L116" s="16" t="s">
        <v>509</v>
      </c>
      <c r="M116" s="117" t="s">
        <v>508</v>
      </c>
      <c r="N116" s="119">
        <v>594000</v>
      </c>
      <c r="O116" s="2" t="s">
        <v>78</v>
      </c>
      <c r="P116" s="16">
        <v>60</v>
      </c>
      <c r="Q116" s="153"/>
      <c r="R116" s="153"/>
      <c r="S116" s="154">
        <v>594000</v>
      </c>
      <c r="T116" s="154"/>
      <c r="U116" s="5" t="s">
        <v>48</v>
      </c>
      <c r="V116" s="25">
        <f aca="true" t="shared" si="10" ref="V116:V144">N116-SUM(Q116:T116)</f>
        <v>0</v>
      </c>
    </row>
    <row r="117" spans="5:22" ht="102">
      <c r="E117" s="15" t="s">
        <v>21</v>
      </c>
      <c r="F117" s="6" t="str">
        <f aca="true" t="shared" si="11" ref="F117:F144">O117</f>
        <v>пог.м.</v>
      </c>
      <c r="G117" s="6">
        <f aca="true" t="shared" si="12" ref="G117:G144">P117</f>
        <v>4330</v>
      </c>
      <c r="H117" s="96">
        <f aca="true" t="shared" si="13" ref="H117:H144">Q117+R117</f>
        <v>0</v>
      </c>
      <c r="I117" s="3" t="s">
        <v>586</v>
      </c>
      <c r="J117" s="3" t="s">
        <v>581</v>
      </c>
      <c r="K117" s="5" t="s">
        <v>561</v>
      </c>
      <c r="L117" s="16" t="s">
        <v>511</v>
      </c>
      <c r="M117" s="117" t="s">
        <v>510</v>
      </c>
      <c r="N117" s="119">
        <v>4897237.17</v>
      </c>
      <c r="O117" s="2" t="s">
        <v>138</v>
      </c>
      <c r="P117" s="16">
        <v>4330</v>
      </c>
      <c r="Q117" s="153"/>
      <c r="R117" s="153"/>
      <c r="S117" s="154">
        <v>4897237.17</v>
      </c>
      <c r="T117" s="154"/>
      <c r="U117" s="5" t="s">
        <v>553</v>
      </c>
      <c r="V117" s="25">
        <f t="shared" si="10"/>
        <v>0</v>
      </c>
    </row>
    <row r="118" spans="5:22" ht="102">
      <c r="E118" s="15" t="s">
        <v>21</v>
      </c>
      <c r="F118" s="146" t="str">
        <f t="shared" si="11"/>
        <v>тн.</v>
      </c>
      <c r="G118" s="146">
        <f t="shared" si="12"/>
        <v>29.6</v>
      </c>
      <c r="H118" s="145">
        <f t="shared" si="13"/>
        <v>438296.67</v>
      </c>
      <c r="I118" s="3" t="s">
        <v>586</v>
      </c>
      <c r="J118" s="3" t="s">
        <v>581</v>
      </c>
      <c r="K118" s="5" t="s">
        <v>562</v>
      </c>
      <c r="L118" s="16" t="s">
        <v>513</v>
      </c>
      <c r="M118" s="117" t="s">
        <v>512</v>
      </c>
      <c r="N118" s="119">
        <f>SUM(Q118:T118)</f>
        <v>1392316.07</v>
      </c>
      <c r="O118" s="2" t="s">
        <v>314</v>
      </c>
      <c r="P118" s="16">
        <v>29.6</v>
      </c>
      <c r="Q118" s="153">
        <v>438296.67</v>
      </c>
      <c r="R118" s="153"/>
      <c r="S118" s="154"/>
      <c r="T118" s="154">
        <v>954019.4</v>
      </c>
      <c r="U118" s="5" t="s">
        <v>554</v>
      </c>
      <c r="V118" s="25">
        <f t="shared" si="10"/>
        <v>0</v>
      </c>
    </row>
    <row r="119" spans="5:22" ht="12.75">
      <c r="E119" s="15" t="s">
        <v>24</v>
      </c>
      <c r="F119" s="146" t="str">
        <f t="shared" si="11"/>
        <v>шт</v>
      </c>
      <c r="G119" s="146">
        <f t="shared" si="12"/>
        <v>5</v>
      </c>
      <c r="H119" s="145">
        <f t="shared" si="13"/>
        <v>1623600</v>
      </c>
      <c r="I119" s="3" t="s">
        <v>587</v>
      </c>
      <c r="J119" s="3" t="s">
        <v>581</v>
      </c>
      <c r="K119" s="5" t="s">
        <v>563</v>
      </c>
      <c r="L119" s="16" t="s">
        <v>515</v>
      </c>
      <c r="M119" s="117" t="s">
        <v>514</v>
      </c>
      <c r="N119" s="119">
        <v>1623600</v>
      </c>
      <c r="O119" s="2" t="s">
        <v>78</v>
      </c>
      <c r="P119" s="16">
        <v>5</v>
      </c>
      <c r="Q119" s="153">
        <v>1623600</v>
      </c>
      <c r="R119" s="153"/>
      <c r="S119" s="154"/>
      <c r="T119" s="154"/>
      <c r="U119" s="5" t="s">
        <v>555</v>
      </c>
      <c r="V119" s="25">
        <f t="shared" si="10"/>
        <v>0</v>
      </c>
    </row>
    <row r="120" spans="5:22" ht="102">
      <c r="E120" s="15" t="s">
        <v>21</v>
      </c>
      <c r="F120" s="6" t="str">
        <f t="shared" si="11"/>
        <v>пог.м.</v>
      </c>
      <c r="G120" s="6">
        <f t="shared" si="12"/>
        <v>4629.2</v>
      </c>
      <c r="H120" s="96">
        <f t="shared" si="13"/>
        <v>0</v>
      </c>
      <c r="I120" s="3" t="s">
        <v>587</v>
      </c>
      <c r="J120" s="3" t="s">
        <v>581</v>
      </c>
      <c r="K120" s="5" t="s">
        <v>564</v>
      </c>
      <c r="L120" s="16" t="s">
        <v>516</v>
      </c>
      <c r="M120" s="117" t="s">
        <v>360</v>
      </c>
      <c r="N120" s="119">
        <v>3238398</v>
      </c>
      <c r="O120" s="2" t="s">
        <v>138</v>
      </c>
      <c r="P120" s="16">
        <v>4629.2</v>
      </c>
      <c r="Q120" s="153"/>
      <c r="R120" s="153"/>
      <c r="S120" s="154">
        <v>3238398</v>
      </c>
      <c r="T120" s="154"/>
      <c r="U120" s="5" t="s">
        <v>553</v>
      </c>
      <c r="V120" s="25">
        <f t="shared" si="10"/>
        <v>0</v>
      </c>
    </row>
    <row r="121" spans="5:22" ht="102">
      <c r="E121" s="15" t="s">
        <v>21</v>
      </c>
      <c r="F121" s="146" t="str">
        <f t="shared" si="11"/>
        <v>компл</v>
      </c>
      <c r="G121" s="146">
        <f t="shared" si="12"/>
        <v>15</v>
      </c>
      <c r="H121" s="145">
        <f t="shared" si="13"/>
        <v>1484994.6</v>
      </c>
      <c r="I121" s="3" t="s">
        <v>586</v>
      </c>
      <c r="J121" s="3" t="s">
        <v>581</v>
      </c>
      <c r="K121" s="5" t="s">
        <v>565</v>
      </c>
      <c r="L121" s="16" t="s">
        <v>518</v>
      </c>
      <c r="M121" s="117" t="s">
        <v>517</v>
      </c>
      <c r="N121" s="119">
        <v>1484994.6</v>
      </c>
      <c r="O121" s="2" t="s">
        <v>550</v>
      </c>
      <c r="P121" s="16">
        <v>15</v>
      </c>
      <c r="Q121" s="153"/>
      <c r="R121" s="153">
        <v>1484994.6</v>
      </c>
      <c r="S121" s="154"/>
      <c r="T121" s="154"/>
      <c r="U121" s="5" t="s">
        <v>556</v>
      </c>
      <c r="V121" s="25">
        <f t="shared" si="10"/>
        <v>0</v>
      </c>
    </row>
    <row r="122" spans="5:22" ht="25.5">
      <c r="E122" s="15" t="s">
        <v>24</v>
      </c>
      <c r="F122" s="146" t="str">
        <f t="shared" si="11"/>
        <v>шт</v>
      </c>
      <c r="G122" s="146">
        <f t="shared" si="12"/>
        <v>1</v>
      </c>
      <c r="H122" s="145">
        <f t="shared" si="13"/>
        <v>945520</v>
      </c>
      <c r="I122" s="3" t="s">
        <v>587</v>
      </c>
      <c r="J122" s="3" t="s">
        <v>581</v>
      </c>
      <c r="K122" s="5" t="s">
        <v>566</v>
      </c>
      <c r="L122" s="16" t="s">
        <v>519</v>
      </c>
      <c r="M122" s="117" t="s">
        <v>326</v>
      </c>
      <c r="N122" s="119">
        <v>945520</v>
      </c>
      <c r="O122" s="2" t="s">
        <v>78</v>
      </c>
      <c r="P122" s="16">
        <v>1</v>
      </c>
      <c r="Q122" s="153"/>
      <c r="R122" s="153">
        <v>945520</v>
      </c>
      <c r="S122" s="154"/>
      <c r="T122" s="154"/>
      <c r="U122" s="5" t="s">
        <v>557</v>
      </c>
      <c r="V122" s="25">
        <f t="shared" si="10"/>
        <v>0</v>
      </c>
    </row>
    <row r="123" spans="5:22" ht="25.5">
      <c r="E123" s="15" t="s">
        <v>24</v>
      </c>
      <c r="F123" s="6" t="str">
        <f t="shared" si="11"/>
        <v>шт</v>
      </c>
      <c r="G123" s="6">
        <f t="shared" si="12"/>
        <v>1</v>
      </c>
      <c r="H123" s="96">
        <f t="shared" si="13"/>
        <v>0</v>
      </c>
      <c r="I123" s="3" t="s">
        <v>587</v>
      </c>
      <c r="J123" s="3" t="s">
        <v>582</v>
      </c>
      <c r="K123" s="5" t="s">
        <v>567</v>
      </c>
      <c r="L123" s="16" t="s">
        <v>521</v>
      </c>
      <c r="M123" s="117" t="s">
        <v>520</v>
      </c>
      <c r="N123" s="119">
        <v>840000</v>
      </c>
      <c r="O123" s="2" t="s">
        <v>78</v>
      </c>
      <c r="P123" s="16">
        <v>1</v>
      </c>
      <c r="Q123" s="153"/>
      <c r="R123" s="153"/>
      <c r="S123" s="154"/>
      <c r="T123" s="154">
        <v>840000</v>
      </c>
      <c r="U123" s="5" t="s">
        <v>558</v>
      </c>
      <c r="V123" s="25">
        <f t="shared" si="10"/>
        <v>0</v>
      </c>
    </row>
    <row r="124" spans="5:22" ht="25.5">
      <c r="E124" s="121" t="s">
        <v>23</v>
      </c>
      <c r="F124" s="146" t="str">
        <f t="shared" si="11"/>
        <v>шт</v>
      </c>
      <c r="G124" s="146">
        <f t="shared" si="12"/>
        <v>2</v>
      </c>
      <c r="H124" s="145">
        <f t="shared" si="13"/>
        <v>1590000</v>
      </c>
      <c r="I124" s="3" t="s">
        <v>586</v>
      </c>
      <c r="J124" s="3" t="s">
        <v>582</v>
      </c>
      <c r="K124" s="5" t="s">
        <v>568</v>
      </c>
      <c r="L124" s="16" t="s">
        <v>522</v>
      </c>
      <c r="M124" s="117" t="s">
        <v>82</v>
      </c>
      <c r="N124" s="119">
        <v>1590000</v>
      </c>
      <c r="O124" s="2" t="s">
        <v>78</v>
      </c>
      <c r="P124" s="16">
        <v>2</v>
      </c>
      <c r="Q124" s="153">
        <v>0</v>
      </c>
      <c r="R124" s="153">
        <v>1590000</v>
      </c>
      <c r="S124" s="154">
        <v>0</v>
      </c>
      <c r="T124" s="154">
        <v>0</v>
      </c>
      <c r="U124" s="5" t="s">
        <v>557</v>
      </c>
      <c r="V124" s="25">
        <f t="shared" si="10"/>
        <v>0</v>
      </c>
    </row>
    <row r="125" spans="5:22" ht="102">
      <c r="E125" s="15" t="s">
        <v>21</v>
      </c>
      <c r="F125" s="146" t="str">
        <f t="shared" si="11"/>
        <v>шт</v>
      </c>
      <c r="G125" s="146">
        <f t="shared" si="12"/>
        <v>101</v>
      </c>
      <c r="H125" s="145">
        <f t="shared" si="13"/>
        <v>25165921.95</v>
      </c>
      <c r="I125" s="3" t="s">
        <v>588</v>
      </c>
      <c r="J125" s="3" t="s">
        <v>582</v>
      </c>
      <c r="K125" s="5" t="s">
        <v>569</v>
      </c>
      <c r="L125" s="16" t="s">
        <v>524</v>
      </c>
      <c r="M125" s="117" t="s">
        <v>523</v>
      </c>
      <c r="N125" s="119">
        <v>25165921.95</v>
      </c>
      <c r="O125" s="2" t="s">
        <v>78</v>
      </c>
      <c r="P125" s="16">
        <v>101</v>
      </c>
      <c r="Q125" s="153"/>
      <c r="R125" s="153">
        <v>25165921.95</v>
      </c>
      <c r="S125" s="154"/>
      <c r="T125" s="154"/>
      <c r="U125" s="5" t="s">
        <v>557</v>
      </c>
      <c r="V125" s="25">
        <f t="shared" si="10"/>
        <v>0</v>
      </c>
    </row>
    <row r="126" spans="5:22" ht="102">
      <c r="E126" s="15" t="s">
        <v>21</v>
      </c>
      <c r="F126" s="146" t="str">
        <f t="shared" si="11"/>
        <v>пог.м.</v>
      </c>
      <c r="G126" s="146">
        <f t="shared" si="12"/>
        <v>5012</v>
      </c>
      <c r="H126" s="145">
        <f t="shared" si="13"/>
        <v>19121503.48</v>
      </c>
      <c r="I126" s="3" t="s">
        <v>588</v>
      </c>
      <c r="J126" s="3" t="s">
        <v>582</v>
      </c>
      <c r="K126" s="5" t="s">
        <v>570</v>
      </c>
      <c r="L126" s="16" t="s">
        <v>526</v>
      </c>
      <c r="M126" s="117" t="s">
        <v>525</v>
      </c>
      <c r="N126" s="119">
        <v>19121503.48</v>
      </c>
      <c r="O126" s="2" t="s">
        <v>138</v>
      </c>
      <c r="P126" s="16">
        <v>5012</v>
      </c>
      <c r="Q126" s="153"/>
      <c r="R126" s="153">
        <v>19121503.48</v>
      </c>
      <c r="S126" s="154"/>
      <c r="T126" s="154"/>
      <c r="U126" s="5" t="s">
        <v>557</v>
      </c>
      <c r="V126" s="25">
        <f t="shared" si="10"/>
        <v>0</v>
      </c>
    </row>
    <row r="127" spans="5:22" ht="38.25">
      <c r="E127" s="15" t="s">
        <v>24</v>
      </c>
      <c r="F127" s="146" t="str">
        <f t="shared" si="11"/>
        <v>шт</v>
      </c>
      <c r="G127" s="146">
        <f t="shared" si="12"/>
        <v>63</v>
      </c>
      <c r="H127" s="145">
        <f t="shared" si="13"/>
        <v>5508252</v>
      </c>
      <c r="I127" s="3" t="s">
        <v>586</v>
      </c>
      <c r="J127" s="3" t="s">
        <v>582</v>
      </c>
      <c r="K127" s="5" t="s">
        <v>571</v>
      </c>
      <c r="L127" s="16" t="s">
        <v>528</v>
      </c>
      <c r="M127" s="117" t="s">
        <v>527</v>
      </c>
      <c r="N127" s="119">
        <v>5508252</v>
      </c>
      <c r="O127" s="2" t="s">
        <v>78</v>
      </c>
      <c r="P127" s="16">
        <v>63</v>
      </c>
      <c r="Q127" s="153"/>
      <c r="R127" s="153">
        <v>5508252</v>
      </c>
      <c r="S127" s="154"/>
      <c r="T127" s="154"/>
      <c r="U127" s="5" t="s">
        <v>557</v>
      </c>
      <c r="V127" s="25">
        <f t="shared" si="10"/>
        <v>0</v>
      </c>
    </row>
    <row r="128" spans="5:22" ht="25.5">
      <c r="E128" s="15" t="s">
        <v>24</v>
      </c>
      <c r="F128" s="146" t="str">
        <f t="shared" si="11"/>
        <v>шт</v>
      </c>
      <c r="G128" s="146">
        <f t="shared" si="12"/>
        <v>1</v>
      </c>
      <c r="H128" s="145">
        <f t="shared" si="13"/>
        <v>1158000</v>
      </c>
      <c r="I128" s="3" t="s">
        <v>586</v>
      </c>
      <c r="J128" s="3" t="s">
        <v>582</v>
      </c>
      <c r="K128" s="5" t="s">
        <v>572</v>
      </c>
      <c r="L128" s="16" t="s">
        <v>530</v>
      </c>
      <c r="M128" s="117" t="s">
        <v>529</v>
      </c>
      <c r="N128" s="119">
        <v>1158000</v>
      </c>
      <c r="O128" s="2" t="s">
        <v>78</v>
      </c>
      <c r="P128" s="16">
        <v>1</v>
      </c>
      <c r="Q128" s="153"/>
      <c r="R128" s="153">
        <v>1158000</v>
      </c>
      <c r="S128" s="154"/>
      <c r="T128" s="154"/>
      <c r="U128" s="5" t="s">
        <v>556</v>
      </c>
      <c r="V128" s="25">
        <f t="shared" si="10"/>
        <v>0</v>
      </c>
    </row>
    <row r="129" spans="5:22" ht="25.5">
      <c r="E129" s="121" t="s">
        <v>23</v>
      </c>
      <c r="F129" s="146" t="str">
        <f t="shared" si="11"/>
        <v>шт</v>
      </c>
      <c r="G129" s="146">
        <f t="shared" si="12"/>
        <v>1</v>
      </c>
      <c r="H129" s="145">
        <f t="shared" si="13"/>
        <v>4830000</v>
      </c>
      <c r="I129" s="3" t="s">
        <v>18</v>
      </c>
      <c r="J129" s="3" t="s">
        <v>583</v>
      </c>
      <c r="K129" s="5" t="s">
        <v>573</v>
      </c>
      <c r="L129" s="16" t="s">
        <v>532</v>
      </c>
      <c r="M129" s="117" t="s">
        <v>531</v>
      </c>
      <c r="N129" s="119">
        <v>4830000</v>
      </c>
      <c r="O129" s="2" t="s">
        <v>78</v>
      </c>
      <c r="P129" s="16">
        <v>1</v>
      </c>
      <c r="Q129" s="153"/>
      <c r="R129" s="153">
        <v>4830000</v>
      </c>
      <c r="S129" s="154"/>
      <c r="T129" s="154"/>
      <c r="U129" s="5" t="s">
        <v>17</v>
      </c>
      <c r="V129" s="25">
        <f t="shared" si="10"/>
        <v>0</v>
      </c>
    </row>
    <row r="130" spans="5:22" ht="25.5">
      <c r="E130" s="121" t="s">
        <v>23</v>
      </c>
      <c r="F130" s="146" t="str">
        <f t="shared" si="11"/>
        <v>шт</v>
      </c>
      <c r="G130" s="145">
        <f t="shared" si="12"/>
        <v>1</v>
      </c>
      <c r="H130" s="145">
        <v>13519257.95</v>
      </c>
      <c r="I130" s="3" t="s">
        <v>15</v>
      </c>
      <c r="J130" s="3" t="s">
        <v>583</v>
      </c>
      <c r="K130" s="5" t="s">
        <v>574</v>
      </c>
      <c r="L130" s="16" t="s">
        <v>533</v>
      </c>
      <c r="M130" s="117" t="s">
        <v>81</v>
      </c>
      <c r="N130" s="119">
        <v>203500</v>
      </c>
      <c r="O130" s="2" t="s">
        <v>78</v>
      </c>
      <c r="P130" s="16">
        <v>1</v>
      </c>
      <c r="Q130" s="153"/>
      <c r="R130" s="153">
        <f>N130</f>
        <v>203500</v>
      </c>
      <c r="S130" s="154"/>
      <c r="T130" s="154"/>
      <c r="U130" s="5" t="s">
        <v>17</v>
      </c>
      <c r="V130" s="25">
        <f t="shared" si="10"/>
        <v>0</v>
      </c>
    </row>
    <row r="131" spans="5:22" ht="25.5">
      <c r="E131" s="121" t="s">
        <v>23</v>
      </c>
      <c r="F131" s="146" t="str">
        <f t="shared" si="11"/>
        <v>шт</v>
      </c>
      <c r="G131" s="146">
        <f t="shared" si="12"/>
        <v>1</v>
      </c>
      <c r="H131" s="145">
        <f t="shared" si="13"/>
        <v>12641349.16</v>
      </c>
      <c r="I131" s="3" t="s">
        <v>15</v>
      </c>
      <c r="J131" s="3" t="s">
        <v>583</v>
      </c>
      <c r="K131" s="5" t="s">
        <v>575</v>
      </c>
      <c r="L131" s="16" t="s">
        <v>534</v>
      </c>
      <c r="M131" s="117" t="s">
        <v>81</v>
      </c>
      <c r="N131" s="119">
        <v>12641349.16</v>
      </c>
      <c r="O131" s="2" t="s">
        <v>78</v>
      </c>
      <c r="P131" s="16">
        <v>1</v>
      </c>
      <c r="Q131" s="153"/>
      <c r="R131" s="153">
        <f>N131</f>
        <v>12641349.16</v>
      </c>
      <c r="S131" s="154"/>
      <c r="T131" s="154"/>
      <c r="U131" s="5" t="s">
        <v>17</v>
      </c>
      <c r="V131" s="25">
        <f t="shared" si="10"/>
        <v>0</v>
      </c>
    </row>
    <row r="132" spans="5:22" ht="25.5">
      <c r="E132" s="15" t="s">
        <v>24</v>
      </c>
      <c r="F132" s="146" t="str">
        <f t="shared" si="11"/>
        <v>шт</v>
      </c>
      <c r="G132" s="146">
        <f t="shared" si="12"/>
        <v>1</v>
      </c>
      <c r="H132" s="145">
        <f t="shared" si="13"/>
        <v>2068680</v>
      </c>
      <c r="I132" s="3" t="s">
        <v>589</v>
      </c>
      <c r="J132" s="3" t="s">
        <v>583</v>
      </c>
      <c r="K132" s="5" t="s">
        <v>576</v>
      </c>
      <c r="L132" s="16" t="s">
        <v>536</v>
      </c>
      <c r="M132" s="117" t="s">
        <v>535</v>
      </c>
      <c r="N132" s="119">
        <v>2068680</v>
      </c>
      <c r="O132" s="2" t="s">
        <v>78</v>
      </c>
      <c r="P132" s="16">
        <v>1</v>
      </c>
      <c r="Q132" s="153">
        <v>2068680</v>
      </c>
      <c r="R132" s="153"/>
      <c r="S132" s="154"/>
      <c r="T132" s="154"/>
      <c r="U132" s="5" t="s">
        <v>437</v>
      </c>
      <c r="V132" s="25">
        <f t="shared" si="10"/>
        <v>0</v>
      </c>
    </row>
    <row r="133" spans="5:22" ht="25.5">
      <c r="E133" s="15" t="s">
        <v>24</v>
      </c>
      <c r="F133" s="146" t="str">
        <f t="shared" si="11"/>
        <v>шт</v>
      </c>
      <c r="G133" s="146">
        <f t="shared" si="12"/>
        <v>1</v>
      </c>
      <c r="H133" s="145">
        <f t="shared" si="13"/>
        <v>3336384</v>
      </c>
      <c r="I133" s="3" t="s">
        <v>589</v>
      </c>
      <c r="J133" s="3" t="s">
        <v>583</v>
      </c>
      <c r="K133" s="5" t="s">
        <v>577</v>
      </c>
      <c r="L133" s="16" t="s">
        <v>537</v>
      </c>
      <c r="M133" s="117" t="s">
        <v>535</v>
      </c>
      <c r="N133" s="119">
        <v>3336384</v>
      </c>
      <c r="O133" s="2" t="s">
        <v>78</v>
      </c>
      <c r="P133" s="16">
        <v>1</v>
      </c>
      <c r="Q133" s="153">
        <v>3336384</v>
      </c>
      <c r="R133" s="153"/>
      <c r="S133" s="154"/>
      <c r="T133" s="154"/>
      <c r="U133" s="5" t="s">
        <v>437</v>
      </c>
      <c r="V133" s="25">
        <f t="shared" si="10"/>
        <v>0</v>
      </c>
    </row>
    <row r="134" spans="5:22" ht="25.5">
      <c r="E134" s="121" t="s">
        <v>23</v>
      </c>
      <c r="F134" s="146" t="str">
        <f t="shared" si="11"/>
        <v>шт</v>
      </c>
      <c r="G134" s="146">
        <f t="shared" si="12"/>
        <v>2</v>
      </c>
      <c r="H134" s="145">
        <f t="shared" si="13"/>
        <v>8240000</v>
      </c>
      <c r="I134" s="3" t="s">
        <v>588</v>
      </c>
      <c r="J134" s="3" t="s">
        <v>583</v>
      </c>
      <c r="K134" s="5" t="s">
        <v>47</v>
      </c>
      <c r="L134" s="16" t="s">
        <v>538</v>
      </c>
      <c r="M134" s="117" t="s">
        <v>104</v>
      </c>
      <c r="N134" s="119">
        <v>8240000</v>
      </c>
      <c r="O134" s="2" t="s">
        <v>78</v>
      </c>
      <c r="P134" s="16">
        <v>2</v>
      </c>
      <c r="Q134" s="153">
        <v>0</v>
      </c>
      <c r="R134" s="153">
        <v>8240000</v>
      </c>
      <c r="S134" s="154">
        <v>0</v>
      </c>
      <c r="T134" s="154">
        <v>0</v>
      </c>
      <c r="U134" s="5" t="s">
        <v>557</v>
      </c>
      <c r="V134" s="25">
        <f t="shared" si="10"/>
        <v>0</v>
      </c>
    </row>
    <row r="135" spans="5:22" ht="51">
      <c r="E135" s="125" t="s">
        <v>22</v>
      </c>
      <c r="F135" s="6" t="str">
        <f t="shared" si="11"/>
        <v>шт.</v>
      </c>
      <c r="G135" s="6">
        <f t="shared" si="12"/>
        <v>16</v>
      </c>
      <c r="H135" s="96">
        <f t="shared" si="13"/>
        <v>0</v>
      </c>
      <c r="I135" s="3" t="s">
        <v>586</v>
      </c>
      <c r="J135" s="3" t="s">
        <v>583</v>
      </c>
      <c r="K135" s="5" t="s">
        <v>578</v>
      </c>
      <c r="L135" s="16" t="s">
        <v>539</v>
      </c>
      <c r="M135" s="117" t="s">
        <v>79</v>
      </c>
      <c r="N135" s="119">
        <v>371394</v>
      </c>
      <c r="O135" s="2" t="s">
        <v>83</v>
      </c>
      <c r="P135" s="16">
        <v>16</v>
      </c>
      <c r="Q135" s="153">
        <v>0</v>
      </c>
      <c r="R135" s="153">
        <v>0</v>
      </c>
      <c r="S135" s="154">
        <v>371394</v>
      </c>
      <c r="T135" s="154">
        <v>0</v>
      </c>
      <c r="U135" s="5" t="s">
        <v>553</v>
      </c>
      <c r="V135" s="25">
        <f t="shared" si="10"/>
        <v>0</v>
      </c>
    </row>
    <row r="136" spans="5:22" ht="25.5">
      <c r="E136" s="15" t="s">
        <v>25</v>
      </c>
      <c r="F136" s="6" t="str">
        <f t="shared" si="11"/>
        <v>л.</v>
      </c>
      <c r="G136" s="146">
        <f t="shared" si="12"/>
        <v>73800</v>
      </c>
      <c r="H136" s="145">
        <f t="shared" si="13"/>
        <v>4213611</v>
      </c>
      <c r="I136" s="3" t="s">
        <v>590</v>
      </c>
      <c r="J136" s="3" t="s">
        <v>583</v>
      </c>
      <c r="K136" s="5" t="s">
        <v>74</v>
      </c>
      <c r="L136" s="16" t="s">
        <v>540</v>
      </c>
      <c r="M136" s="117" t="s">
        <v>26</v>
      </c>
      <c r="N136" s="119">
        <v>4213611</v>
      </c>
      <c r="O136" s="2" t="s">
        <v>552</v>
      </c>
      <c r="P136" s="16">
        <v>73800</v>
      </c>
      <c r="Q136" s="153"/>
      <c r="R136" s="153">
        <v>4213611</v>
      </c>
      <c r="S136" s="154"/>
      <c r="T136" s="154"/>
      <c r="U136" s="5" t="s">
        <v>559</v>
      </c>
      <c r="V136" s="25">
        <f t="shared" si="10"/>
        <v>0</v>
      </c>
    </row>
    <row r="137" spans="5:22" ht="25.5">
      <c r="E137" s="15" t="s">
        <v>25</v>
      </c>
      <c r="F137" s="6" t="str">
        <f t="shared" si="11"/>
        <v>л.</v>
      </c>
      <c r="G137" s="6">
        <f t="shared" si="12"/>
        <v>188620</v>
      </c>
      <c r="H137" s="145">
        <f t="shared" si="13"/>
        <v>0</v>
      </c>
      <c r="I137" s="3" t="s">
        <v>590</v>
      </c>
      <c r="J137" s="3" t="s">
        <v>583</v>
      </c>
      <c r="K137" s="5" t="s">
        <v>75</v>
      </c>
      <c r="L137" s="16" t="s">
        <v>541</v>
      </c>
      <c r="M137" s="117" t="s">
        <v>26</v>
      </c>
      <c r="N137" s="119">
        <v>10647591.5</v>
      </c>
      <c r="O137" s="2" t="s">
        <v>552</v>
      </c>
      <c r="P137" s="16">
        <v>188620</v>
      </c>
      <c r="Q137" s="153"/>
      <c r="R137" s="153"/>
      <c r="S137" s="154">
        <v>10647591.5</v>
      </c>
      <c r="T137" s="154"/>
      <c r="U137" s="5" t="s">
        <v>553</v>
      </c>
      <c r="V137" s="25">
        <f t="shared" si="10"/>
        <v>0</v>
      </c>
    </row>
    <row r="138" spans="5:22" ht="25.5">
      <c r="E138" s="15" t="s">
        <v>25</v>
      </c>
      <c r="F138" s="6" t="str">
        <f t="shared" si="11"/>
        <v>л.</v>
      </c>
      <c r="G138" s="6">
        <f t="shared" si="12"/>
        <v>67470</v>
      </c>
      <c r="H138" s="145">
        <f t="shared" si="13"/>
        <v>0</v>
      </c>
      <c r="I138" s="3" t="s">
        <v>590</v>
      </c>
      <c r="J138" s="3" t="s">
        <v>583</v>
      </c>
      <c r="K138" s="5" t="s">
        <v>75</v>
      </c>
      <c r="L138" s="16" t="s">
        <v>542</v>
      </c>
      <c r="M138" s="117" t="s">
        <v>34</v>
      </c>
      <c r="N138" s="119">
        <v>3809125.5</v>
      </c>
      <c r="O138" s="2" t="s">
        <v>552</v>
      </c>
      <c r="P138" s="16">
        <v>67470</v>
      </c>
      <c r="Q138" s="153"/>
      <c r="R138" s="153"/>
      <c r="S138" s="154">
        <v>3809125.5</v>
      </c>
      <c r="T138" s="154"/>
      <c r="U138" s="5" t="s">
        <v>553</v>
      </c>
      <c r="V138" s="25">
        <f t="shared" si="10"/>
        <v>0</v>
      </c>
    </row>
    <row r="139" spans="5:22" ht="25.5">
      <c r="E139" s="15" t="s">
        <v>25</v>
      </c>
      <c r="F139" s="6" t="str">
        <f t="shared" si="11"/>
        <v>л.</v>
      </c>
      <c r="G139" s="146">
        <f t="shared" si="12"/>
        <v>1700</v>
      </c>
      <c r="H139" s="145">
        <f t="shared" si="13"/>
        <v>96719</v>
      </c>
      <c r="I139" s="3" t="s">
        <v>590</v>
      </c>
      <c r="J139" s="3" t="s">
        <v>583</v>
      </c>
      <c r="K139" s="5" t="s">
        <v>76</v>
      </c>
      <c r="L139" s="16" t="s">
        <v>543</v>
      </c>
      <c r="M139" s="117" t="s">
        <v>26</v>
      </c>
      <c r="N139" s="119">
        <v>96719</v>
      </c>
      <c r="O139" s="2" t="s">
        <v>552</v>
      </c>
      <c r="P139" s="16">
        <v>1700</v>
      </c>
      <c r="Q139" s="153">
        <v>96719</v>
      </c>
      <c r="R139" s="153"/>
      <c r="S139" s="154"/>
      <c r="T139" s="154"/>
      <c r="U139" s="5" t="s">
        <v>441</v>
      </c>
      <c r="V139" s="25">
        <f t="shared" si="10"/>
        <v>0</v>
      </c>
    </row>
    <row r="140" spans="5:22" ht="25.5">
      <c r="E140" s="15" t="s">
        <v>25</v>
      </c>
      <c r="F140" s="6" t="str">
        <f t="shared" si="11"/>
        <v>л.</v>
      </c>
      <c r="G140" s="146">
        <f t="shared" si="12"/>
        <v>13500</v>
      </c>
      <c r="H140" s="145">
        <f t="shared" si="13"/>
        <v>780315</v>
      </c>
      <c r="I140" s="3" t="s">
        <v>590</v>
      </c>
      <c r="J140" s="3" t="s">
        <v>583</v>
      </c>
      <c r="K140" s="5" t="s">
        <v>76</v>
      </c>
      <c r="L140" s="16" t="s">
        <v>544</v>
      </c>
      <c r="M140" s="117" t="s">
        <v>34</v>
      </c>
      <c r="N140" s="119">
        <v>780315</v>
      </c>
      <c r="O140" s="2" t="s">
        <v>552</v>
      </c>
      <c r="P140" s="16">
        <v>13500</v>
      </c>
      <c r="Q140" s="153">
        <v>780315</v>
      </c>
      <c r="R140" s="153"/>
      <c r="S140" s="154"/>
      <c r="T140" s="154"/>
      <c r="U140" s="5" t="s">
        <v>441</v>
      </c>
      <c r="V140" s="25">
        <f t="shared" si="10"/>
        <v>0</v>
      </c>
    </row>
    <row r="141" spans="5:22" ht="25.5">
      <c r="E141" s="15" t="s">
        <v>25</v>
      </c>
      <c r="F141" s="6" t="str">
        <f t="shared" si="11"/>
        <v>тн</v>
      </c>
      <c r="G141" s="6">
        <f t="shared" si="12"/>
        <v>46.8</v>
      </c>
      <c r="H141" s="145">
        <f t="shared" si="13"/>
        <v>3893075.78</v>
      </c>
      <c r="I141" s="3" t="s">
        <v>590</v>
      </c>
      <c r="J141" s="3" t="s">
        <v>583</v>
      </c>
      <c r="K141" s="5" t="s">
        <v>474</v>
      </c>
      <c r="L141" s="16" t="s">
        <v>545</v>
      </c>
      <c r="M141" s="117" t="s">
        <v>34</v>
      </c>
      <c r="N141" s="119">
        <v>3893075.78</v>
      </c>
      <c r="O141" s="2" t="s">
        <v>551</v>
      </c>
      <c r="P141" s="16">
        <v>46.8</v>
      </c>
      <c r="Q141" s="153">
        <v>3893075.78</v>
      </c>
      <c r="R141" s="153"/>
      <c r="S141" s="154"/>
      <c r="T141" s="154"/>
      <c r="U141" s="5" t="s">
        <v>441</v>
      </c>
      <c r="V141" s="25">
        <f t="shared" si="10"/>
        <v>0</v>
      </c>
    </row>
    <row r="142" spans="5:22" ht="25.5">
      <c r="E142" s="15" t="s">
        <v>25</v>
      </c>
      <c r="F142" s="6" t="str">
        <f t="shared" si="11"/>
        <v>тн</v>
      </c>
      <c r="G142" s="6">
        <f t="shared" si="12"/>
        <v>92</v>
      </c>
      <c r="H142" s="145">
        <f t="shared" si="13"/>
        <v>7128107.93</v>
      </c>
      <c r="I142" s="3" t="s">
        <v>590</v>
      </c>
      <c r="J142" s="3" t="s">
        <v>583</v>
      </c>
      <c r="K142" s="5" t="s">
        <v>87</v>
      </c>
      <c r="L142" s="16" t="s">
        <v>546</v>
      </c>
      <c r="M142" s="117" t="s">
        <v>26</v>
      </c>
      <c r="N142" s="119">
        <v>7128107.93</v>
      </c>
      <c r="O142" s="2" t="s">
        <v>551</v>
      </c>
      <c r="P142" s="16">
        <v>92</v>
      </c>
      <c r="Q142" s="153"/>
      <c r="R142" s="153">
        <v>7128107.93</v>
      </c>
      <c r="S142" s="154"/>
      <c r="T142" s="154"/>
      <c r="U142" s="5" t="s">
        <v>559</v>
      </c>
      <c r="V142" s="25">
        <f t="shared" si="10"/>
        <v>0</v>
      </c>
    </row>
    <row r="143" spans="5:22" ht="25.5">
      <c r="E143" s="15" t="s">
        <v>24</v>
      </c>
      <c r="F143" s="146" t="str">
        <f t="shared" si="11"/>
        <v>шт</v>
      </c>
      <c r="G143" s="146">
        <f t="shared" si="12"/>
        <v>1</v>
      </c>
      <c r="H143" s="145">
        <f t="shared" si="13"/>
        <v>1029000</v>
      </c>
      <c r="I143" s="3" t="s">
        <v>590</v>
      </c>
      <c r="J143" s="3" t="s">
        <v>583</v>
      </c>
      <c r="K143" s="5" t="s">
        <v>579</v>
      </c>
      <c r="L143" s="16" t="s">
        <v>547</v>
      </c>
      <c r="M143" s="117" t="s">
        <v>79</v>
      </c>
      <c r="N143" s="119">
        <v>1029000</v>
      </c>
      <c r="O143" s="2" t="s">
        <v>78</v>
      </c>
      <c r="P143" s="16">
        <v>1</v>
      </c>
      <c r="Q143" s="153">
        <v>1029000</v>
      </c>
      <c r="R143" s="153">
        <v>0</v>
      </c>
      <c r="S143" s="154">
        <v>0</v>
      </c>
      <c r="T143" s="154">
        <v>0</v>
      </c>
      <c r="U143" s="5" t="s">
        <v>441</v>
      </c>
      <c r="V143" s="25">
        <f t="shared" si="10"/>
        <v>0</v>
      </c>
    </row>
    <row r="144" spans="5:22" ht="25.5">
      <c r="E144" s="15" t="s">
        <v>24</v>
      </c>
      <c r="F144" s="146" t="str">
        <f t="shared" si="11"/>
        <v>шт</v>
      </c>
      <c r="G144" s="146">
        <f t="shared" si="12"/>
        <v>97</v>
      </c>
      <c r="H144" s="145">
        <f t="shared" si="13"/>
        <v>2120916.5274</v>
      </c>
      <c r="I144" s="3" t="s">
        <v>18</v>
      </c>
      <c r="J144" s="3" t="s">
        <v>583</v>
      </c>
      <c r="K144" s="5" t="s">
        <v>580</v>
      </c>
      <c r="L144" s="16" t="s">
        <v>549</v>
      </c>
      <c r="M144" s="117" t="s">
        <v>548</v>
      </c>
      <c r="N144" s="119">
        <v>28267.58</v>
      </c>
      <c r="O144" s="2" t="s">
        <v>78</v>
      </c>
      <c r="P144" s="16">
        <v>97</v>
      </c>
      <c r="Q144" s="153"/>
      <c r="R144" s="153">
        <f>28267.58*75.03</f>
        <v>2120916.5274</v>
      </c>
      <c r="S144" s="154"/>
      <c r="T144" s="154"/>
      <c r="U144" s="5" t="s">
        <v>557</v>
      </c>
      <c r="V144" s="25">
        <f t="shared" si="10"/>
        <v>-2092648.9474</v>
      </c>
    </row>
    <row r="145" spans="1:20" s="149" customFormat="1" ht="12.75">
      <c r="A145" s="148"/>
      <c r="E145" s="150"/>
      <c r="F145" s="151"/>
      <c r="G145" s="148"/>
      <c r="H145" s="152">
        <f>SUM(H115:H144)</f>
        <v>120933505.04740001</v>
      </c>
      <c r="I145" s="148"/>
      <c r="J145" s="148"/>
      <c r="K145" s="97"/>
      <c r="L145" s="138"/>
      <c r="M145" s="99"/>
      <c r="N145" s="135"/>
      <c r="O145" s="136"/>
      <c r="P145" s="138"/>
      <c r="Q145" s="135">
        <f>SUM(Q116:Q144)</f>
        <v>13266070.45</v>
      </c>
      <c r="R145" s="135">
        <f>SUM(R116:R144)</f>
        <v>94351676.6474</v>
      </c>
      <c r="S145" s="135">
        <f>SUM(S116:S144)</f>
        <v>23557746.17</v>
      </c>
      <c r="T145" s="135">
        <f>SUM(T116:T144)</f>
        <v>1794019.4</v>
      </c>
    </row>
    <row r="147" ht="12.75">
      <c r="H147" s="96">
        <f>H145-'4 квартал'!G19</f>
        <v>-21376759.069999978</v>
      </c>
    </row>
  </sheetData>
  <sheetProtection/>
  <autoFilter ref="A10:T145"/>
  <mergeCells count="3">
    <mergeCell ref="A6:I6"/>
    <mergeCell ref="A7:I7"/>
    <mergeCell ref="A8:I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L20"/>
  <sheetViews>
    <sheetView zoomScaleSheetLayoutView="90" zoomScalePageLayoutView="0" workbookViewId="0" topLeftCell="A11">
      <selection activeCell="I12" sqref="I12:K19"/>
    </sheetView>
  </sheetViews>
  <sheetFormatPr defaultColWidth="9.00390625" defaultRowHeight="12.75" outlineLevelCol="1"/>
  <cols>
    <col min="1" max="1" width="7.00390625" style="3" customWidth="1"/>
    <col min="2" max="2" width="49.125" style="4" customWidth="1"/>
    <col min="3" max="3" width="27.125" style="4" customWidth="1"/>
    <col min="4" max="4" width="24.00390625" style="4" customWidth="1"/>
    <col min="5" max="5" width="30.125" style="5" customWidth="1"/>
    <col min="6" max="6" width="18.625" style="6" customWidth="1"/>
    <col min="7" max="7" width="17.625" style="4" customWidth="1"/>
    <col min="8" max="8" width="21.125" style="6" customWidth="1"/>
    <col min="9" max="9" width="18.375" style="28" hidden="1" customWidth="1" outlineLevel="1"/>
    <col min="10" max="10" width="15.875" style="25" hidden="1" customWidth="1" outlineLevel="1"/>
    <col min="11" max="11" width="16.375" style="25" hidden="1" customWidth="1" outlineLevel="1"/>
    <col min="12" max="12" width="9.125" style="37" customWidth="1" collapsed="1"/>
    <col min="13" max="16384" width="9.125" style="4" customWidth="1"/>
  </cols>
  <sheetData>
    <row r="1" ht="12.75">
      <c r="H1" s="6" t="s">
        <v>6</v>
      </c>
    </row>
    <row r="2" ht="12.75">
      <c r="H2" s="6" t="s">
        <v>2</v>
      </c>
    </row>
    <row r="3" ht="12.75">
      <c r="H3" s="6" t="s">
        <v>3</v>
      </c>
    </row>
    <row r="4" spans="1:12" s="8" customFormat="1" ht="15.75">
      <c r="A4" s="7"/>
      <c r="E4" s="9"/>
      <c r="F4" s="27"/>
      <c r="H4" s="27"/>
      <c r="I4" s="55"/>
      <c r="J4" s="31"/>
      <c r="K4" s="31"/>
      <c r="L4" s="37"/>
    </row>
    <row r="5" spans="1:12" s="8" customFormat="1" ht="15.75">
      <c r="A5" s="7"/>
      <c r="E5" s="9"/>
      <c r="F5" s="27"/>
      <c r="H5" s="27"/>
      <c r="I5" s="55"/>
      <c r="J5" s="31"/>
      <c r="K5" s="31"/>
      <c r="L5" s="37"/>
    </row>
    <row r="6" spans="1:8" ht="16.5">
      <c r="A6" s="157" t="s">
        <v>7</v>
      </c>
      <c r="B6" s="157"/>
      <c r="C6" s="157"/>
      <c r="D6" s="157"/>
      <c r="E6" s="157"/>
      <c r="F6" s="157"/>
      <c r="G6" s="157"/>
      <c r="H6" s="157"/>
    </row>
    <row r="7" spans="1:8" ht="16.5">
      <c r="A7" s="157" t="s">
        <v>246</v>
      </c>
      <c r="B7" s="157"/>
      <c r="C7" s="157"/>
      <c r="D7" s="157"/>
      <c r="E7" s="157"/>
      <c r="F7" s="157"/>
      <c r="G7" s="157"/>
      <c r="H7" s="157"/>
    </row>
    <row r="8" spans="1:8" ht="16.5">
      <c r="A8" s="157"/>
      <c r="B8" s="157"/>
      <c r="C8" s="157"/>
      <c r="D8" s="157"/>
      <c r="E8" s="157"/>
      <c r="F8" s="157"/>
      <c r="G8" s="157"/>
      <c r="H8" s="157"/>
    </row>
    <row r="9" spans="1:12" s="8" customFormat="1" ht="15.75">
      <c r="A9" s="7"/>
      <c r="E9" s="9"/>
      <c r="F9" s="27"/>
      <c r="H9" s="27"/>
      <c r="I9" s="55"/>
      <c r="J9" s="31"/>
      <c r="K9" s="31"/>
      <c r="L9" s="37"/>
    </row>
    <row r="10" spans="1:12" s="11" customFormat="1" ht="112.5">
      <c r="A10" s="10" t="s">
        <v>0</v>
      </c>
      <c r="B10" s="10" t="s">
        <v>1</v>
      </c>
      <c r="C10" s="10" t="s">
        <v>5</v>
      </c>
      <c r="D10" s="10" t="s">
        <v>4</v>
      </c>
      <c r="E10" s="10" t="s">
        <v>8</v>
      </c>
      <c r="F10" s="10" t="s">
        <v>9</v>
      </c>
      <c r="G10" s="10" t="s">
        <v>10</v>
      </c>
      <c r="H10" s="10" t="s">
        <v>11</v>
      </c>
      <c r="I10" s="29" t="s">
        <v>54</v>
      </c>
      <c r="J10" s="52" t="s">
        <v>35</v>
      </c>
      <c r="K10" s="52" t="s">
        <v>17</v>
      </c>
      <c r="L10" s="38"/>
    </row>
    <row r="11" spans="1:12" s="13" customFormat="1" ht="12.75">
      <c r="A11" s="12">
        <v>1</v>
      </c>
      <c r="B11" s="12">
        <v>2</v>
      </c>
      <c r="C11" s="12">
        <v>3</v>
      </c>
      <c r="D11" s="12">
        <v>4</v>
      </c>
      <c r="E11" s="10">
        <v>5</v>
      </c>
      <c r="F11" s="10">
        <v>6</v>
      </c>
      <c r="G11" s="12">
        <v>7</v>
      </c>
      <c r="H11" s="10">
        <v>8</v>
      </c>
      <c r="I11" s="30"/>
      <c r="J11" s="56"/>
      <c r="K11" s="56"/>
      <c r="L11" s="39"/>
    </row>
    <row r="12" spans="1:11" ht="12.75" customHeight="1">
      <c r="A12" s="14" t="s">
        <v>12</v>
      </c>
      <c r="B12" s="158" t="s">
        <v>40</v>
      </c>
      <c r="C12" s="158" t="s">
        <v>41</v>
      </c>
      <c r="D12" s="158" t="s">
        <v>42</v>
      </c>
      <c r="E12" s="41" t="s">
        <v>25</v>
      </c>
      <c r="F12" s="42" t="s">
        <v>283</v>
      </c>
      <c r="G12" s="42">
        <f>SUM(I12:K12)</f>
        <v>109698.44</v>
      </c>
      <c r="H12" s="42" t="s">
        <v>14</v>
      </c>
      <c r="J12" s="25">
        <v>63264</v>
      </c>
      <c r="K12" s="25">
        <v>46434.44</v>
      </c>
    </row>
    <row r="13" spans="1:12" s="17" customFormat="1" ht="109.5" customHeight="1">
      <c r="A13" s="14" t="s">
        <v>28</v>
      </c>
      <c r="B13" s="159"/>
      <c r="C13" s="159"/>
      <c r="D13" s="159"/>
      <c r="E13" s="43" t="s">
        <v>21</v>
      </c>
      <c r="F13" s="42" t="s">
        <v>284</v>
      </c>
      <c r="G13" s="44">
        <f aca="true" t="shared" si="0" ref="G13:G19">SUM(I13:K13)</f>
        <v>11383876.98</v>
      </c>
      <c r="H13" s="42" t="s">
        <v>277</v>
      </c>
      <c r="I13" s="34">
        <f>сводка_2!H24+сводка_2!H32+сводка_2!H35+сводка_2!H36+сводка_2!H37</f>
        <v>10373392.73</v>
      </c>
      <c r="J13" s="32">
        <v>951570.85</v>
      </c>
      <c r="K13" s="49">
        <v>58913.4</v>
      </c>
      <c r="L13" s="37"/>
    </row>
    <row r="14" spans="1:11" ht="38.25">
      <c r="A14" s="14" t="s">
        <v>29</v>
      </c>
      <c r="B14" s="159"/>
      <c r="C14" s="159"/>
      <c r="D14" s="159"/>
      <c r="E14" s="41" t="s">
        <v>24</v>
      </c>
      <c r="F14" s="42" t="s">
        <v>285</v>
      </c>
      <c r="G14" s="44">
        <f t="shared" si="0"/>
        <v>16076906.077200003</v>
      </c>
      <c r="H14" s="42" t="s">
        <v>276</v>
      </c>
      <c r="I14" s="34">
        <f>сводка_2!H27+сводка_2!H29+сводка_2!H34+сводка_2!H38+сводка_2!H39</f>
        <v>13567558.627200002</v>
      </c>
      <c r="J14" s="34">
        <v>1984182.4500000007</v>
      </c>
      <c r="K14" s="25">
        <v>525165</v>
      </c>
    </row>
    <row r="15" spans="1:12" s="19" customFormat="1" ht="12.75">
      <c r="A15" s="14" t="s">
        <v>30</v>
      </c>
      <c r="B15" s="159"/>
      <c r="C15" s="159"/>
      <c r="D15" s="159"/>
      <c r="E15" s="41" t="s">
        <v>23</v>
      </c>
      <c r="F15" s="42"/>
      <c r="G15" s="44">
        <f t="shared" si="0"/>
        <v>0</v>
      </c>
      <c r="H15" s="42"/>
      <c r="I15" s="28"/>
      <c r="J15" s="28"/>
      <c r="K15" s="28"/>
      <c r="L15" s="36"/>
    </row>
    <row r="16" spans="1:12" s="19" customFormat="1" ht="12.75">
      <c r="A16" s="14" t="s">
        <v>31</v>
      </c>
      <c r="B16" s="159"/>
      <c r="C16" s="159"/>
      <c r="D16" s="159"/>
      <c r="E16" s="41" t="s">
        <v>27</v>
      </c>
      <c r="F16" s="42" t="s">
        <v>278</v>
      </c>
      <c r="G16" s="44">
        <f t="shared" si="0"/>
        <v>49500</v>
      </c>
      <c r="H16" s="42" t="s">
        <v>14</v>
      </c>
      <c r="I16" s="28"/>
      <c r="J16" s="28">
        <v>49500</v>
      </c>
      <c r="K16" s="28"/>
      <c r="L16" s="36"/>
    </row>
    <row r="17" spans="1:12" s="19" customFormat="1" ht="60" customHeight="1">
      <c r="A17" s="14" t="s">
        <v>32</v>
      </c>
      <c r="B17" s="159"/>
      <c r="C17" s="159"/>
      <c r="D17" s="159"/>
      <c r="E17" s="43" t="s">
        <v>22</v>
      </c>
      <c r="F17" s="42" t="s">
        <v>286</v>
      </c>
      <c r="G17" s="44">
        <f t="shared" si="0"/>
        <v>2967949.99</v>
      </c>
      <c r="H17" s="42" t="s">
        <v>68</v>
      </c>
      <c r="I17" s="28">
        <f>сводка_2!H33</f>
        <v>1960000</v>
      </c>
      <c r="J17" s="28">
        <v>305216.99</v>
      </c>
      <c r="K17" s="28">
        <v>702733</v>
      </c>
      <c r="L17" s="36"/>
    </row>
    <row r="18" spans="1:12" s="19" customFormat="1" ht="60" customHeight="1">
      <c r="A18" s="14"/>
      <c r="B18" s="159"/>
      <c r="C18" s="159"/>
      <c r="D18" s="159"/>
      <c r="E18" s="43" t="s">
        <v>153</v>
      </c>
      <c r="F18" s="42" t="s">
        <v>273</v>
      </c>
      <c r="G18" s="44">
        <f t="shared" si="0"/>
        <v>4174982.1663999995</v>
      </c>
      <c r="H18" s="42" t="s">
        <v>18</v>
      </c>
      <c r="I18" s="28">
        <f>сводка_2!H30+сводка_2!H31</f>
        <v>4174982.1663999995</v>
      </c>
      <c r="J18" s="28"/>
      <c r="K18" s="28"/>
      <c r="L18" s="36"/>
    </row>
    <row r="19" spans="1:12" s="19" customFormat="1" ht="124.5" customHeight="1">
      <c r="A19" s="14" t="s">
        <v>39</v>
      </c>
      <c r="B19" s="160"/>
      <c r="C19" s="160"/>
      <c r="D19" s="160"/>
      <c r="E19" s="41" t="s">
        <v>33</v>
      </c>
      <c r="F19" s="42" t="s">
        <v>287</v>
      </c>
      <c r="G19" s="44">
        <f t="shared" si="0"/>
        <v>2602025.04</v>
      </c>
      <c r="H19" s="42" t="s">
        <v>61</v>
      </c>
      <c r="I19" s="28"/>
      <c r="J19" s="25">
        <v>1262339</v>
      </c>
      <c r="K19" s="28">
        <v>1339686.04</v>
      </c>
      <c r="L19" s="36"/>
    </row>
    <row r="20" spans="7:11" ht="12.75">
      <c r="G20" s="23">
        <f>SUM(G12:G19)</f>
        <v>37364938.69360001</v>
      </c>
      <c r="I20" s="28">
        <f>SUM(I12:I19)</f>
        <v>30075933.523600005</v>
      </c>
      <c r="J20" s="28">
        <f>SUM(J12:J19)</f>
        <v>4616073.290000001</v>
      </c>
      <c r="K20" s="28">
        <f>SUM(K12:K19)</f>
        <v>2672931.88</v>
      </c>
    </row>
  </sheetData>
  <sheetProtection/>
  <mergeCells count="6">
    <mergeCell ref="A6:H6"/>
    <mergeCell ref="A7:H7"/>
    <mergeCell ref="A8:H8"/>
    <mergeCell ref="B12:B19"/>
    <mergeCell ref="C12:C19"/>
    <mergeCell ref="D12:D19"/>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K23"/>
  <sheetViews>
    <sheetView zoomScaleSheetLayoutView="100" zoomScalePageLayoutView="0" workbookViewId="0" topLeftCell="A11">
      <selection activeCell="I12" sqref="I12:K19"/>
    </sheetView>
  </sheetViews>
  <sheetFormatPr defaultColWidth="9.00390625" defaultRowHeight="12.75" outlineLevelCol="1"/>
  <cols>
    <col min="1" max="1" width="7.00390625" style="3" customWidth="1"/>
    <col min="2" max="2" width="46.875" style="4" customWidth="1"/>
    <col min="3" max="3" width="28.875" style="4" customWidth="1"/>
    <col min="4" max="4" width="29.875" style="4" customWidth="1"/>
    <col min="5" max="5" width="28.00390625" style="5" customWidth="1"/>
    <col min="6" max="6" width="15.875" style="6" customWidth="1"/>
    <col min="7" max="7" width="15.25390625" style="4" customWidth="1"/>
    <col min="8" max="8" width="19.625" style="6" customWidth="1"/>
    <col min="9" max="9" width="18.375" style="28" hidden="1" customWidth="1" outlineLevel="1"/>
    <col min="10" max="10" width="15.875" style="25" hidden="1" customWidth="1" outlineLevel="1"/>
    <col min="11" max="11" width="16.375" style="25" hidden="1" customWidth="1" outlineLevel="1"/>
    <col min="12" max="12" width="9.125" style="4" customWidth="1" collapsed="1"/>
    <col min="13" max="16384" width="9.125" style="4" customWidth="1"/>
  </cols>
  <sheetData>
    <row r="1" ht="12.75">
      <c r="H1" s="6" t="s">
        <v>6</v>
      </c>
    </row>
    <row r="2" ht="12.75">
      <c r="H2" s="6" t="s">
        <v>2</v>
      </c>
    </row>
    <row r="3" ht="12.75">
      <c r="H3" s="6" t="s">
        <v>3</v>
      </c>
    </row>
    <row r="4" spans="1:11" s="8" customFormat="1" ht="15.75">
      <c r="A4" s="7"/>
      <c r="E4" s="9"/>
      <c r="F4" s="27"/>
      <c r="H4" s="27"/>
      <c r="I4" s="55"/>
      <c r="J4" s="31"/>
      <c r="K4" s="31"/>
    </row>
    <row r="5" spans="1:11" s="8" customFormat="1" ht="15.75">
      <c r="A5" s="7"/>
      <c r="E5" s="9"/>
      <c r="F5" s="27"/>
      <c r="H5" s="27"/>
      <c r="I5" s="55"/>
      <c r="J5" s="31"/>
      <c r="K5" s="31"/>
    </row>
    <row r="6" spans="1:8" ht="16.5">
      <c r="A6" s="157" t="s">
        <v>7</v>
      </c>
      <c r="B6" s="157"/>
      <c r="C6" s="157"/>
      <c r="D6" s="157"/>
      <c r="E6" s="157"/>
      <c r="F6" s="157"/>
      <c r="G6" s="157"/>
      <c r="H6" s="157"/>
    </row>
    <row r="7" spans="1:8" ht="16.5">
      <c r="A7" s="157" t="s">
        <v>247</v>
      </c>
      <c r="B7" s="157"/>
      <c r="C7" s="157"/>
      <c r="D7" s="157"/>
      <c r="E7" s="157"/>
      <c r="F7" s="157"/>
      <c r="G7" s="157"/>
      <c r="H7" s="157"/>
    </row>
    <row r="8" spans="1:8" ht="16.5">
      <c r="A8" s="157"/>
      <c r="B8" s="157"/>
      <c r="C8" s="157"/>
      <c r="D8" s="157"/>
      <c r="E8" s="157"/>
      <c r="F8" s="157"/>
      <c r="G8" s="157"/>
      <c r="H8" s="157"/>
    </row>
    <row r="9" spans="1:11" s="8" customFormat="1" ht="15.75">
      <c r="A9" s="7"/>
      <c r="E9" s="9"/>
      <c r="F9" s="27"/>
      <c r="H9" s="27"/>
      <c r="I9" s="55"/>
      <c r="J9" s="31"/>
      <c r="K9" s="31"/>
    </row>
    <row r="10" spans="1:11" s="11" customFormat="1" ht="147" customHeight="1">
      <c r="A10" s="10" t="s">
        <v>0</v>
      </c>
      <c r="B10" s="10" t="s">
        <v>1</v>
      </c>
      <c r="C10" s="10" t="s">
        <v>5</v>
      </c>
      <c r="D10" s="10" t="s">
        <v>4</v>
      </c>
      <c r="E10" s="10" t="s">
        <v>8</v>
      </c>
      <c r="F10" s="10" t="s">
        <v>9</v>
      </c>
      <c r="G10" s="10" t="s">
        <v>10</v>
      </c>
      <c r="H10" s="10" t="s">
        <v>11</v>
      </c>
      <c r="I10" s="29" t="s">
        <v>54</v>
      </c>
      <c r="J10" s="52" t="s">
        <v>35</v>
      </c>
      <c r="K10" s="52" t="s">
        <v>17</v>
      </c>
    </row>
    <row r="11" spans="1:11" s="13" customFormat="1" ht="11.25">
      <c r="A11" s="12">
        <v>1</v>
      </c>
      <c r="B11" s="12">
        <v>2</v>
      </c>
      <c r="C11" s="12">
        <v>3</v>
      </c>
      <c r="D11" s="12">
        <v>4</v>
      </c>
      <c r="E11" s="10">
        <v>5</v>
      </c>
      <c r="F11" s="10">
        <v>6</v>
      </c>
      <c r="G11" s="12">
        <v>7</v>
      </c>
      <c r="H11" s="10">
        <v>8</v>
      </c>
      <c r="I11" s="30"/>
      <c r="J11" s="56"/>
      <c r="K11" s="56"/>
    </row>
    <row r="12" spans="1:11" ht="27" customHeight="1">
      <c r="A12" s="14" t="s">
        <v>12</v>
      </c>
      <c r="B12" s="158" t="s">
        <v>40</v>
      </c>
      <c r="C12" s="158" t="s">
        <v>41</v>
      </c>
      <c r="D12" s="158" t="s">
        <v>42</v>
      </c>
      <c r="E12" s="41" t="s">
        <v>25</v>
      </c>
      <c r="F12" s="42" t="s">
        <v>288</v>
      </c>
      <c r="G12" s="46">
        <f aca="true" t="shared" si="0" ref="G12:G18">SUM(I12:K12)</f>
        <v>7012895.03</v>
      </c>
      <c r="H12" s="42" t="s">
        <v>15</v>
      </c>
      <c r="I12" s="28">
        <f>сводка_2!H58+сводка_2!H61+сводка_2!H62+сводка_2!H63+сводка_2!H64</f>
        <v>6910419</v>
      </c>
      <c r="K12" s="25">
        <v>102476.03</v>
      </c>
    </row>
    <row r="13" spans="1:11" s="17" customFormat="1" ht="114.75" customHeight="1">
      <c r="A13" s="14" t="s">
        <v>28</v>
      </c>
      <c r="B13" s="159"/>
      <c r="C13" s="159"/>
      <c r="D13" s="159"/>
      <c r="E13" s="43" t="s">
        <v>21</v>
      </c>
      <c r="F13" s="42" t="s">
        <v>289</v>
      </c>
      <c r="G13" s="46">
        <f t="shared" si="0"/>
        <v>7432975.67</v>
      </c>
      <c r="H13" s="42" t="s">
        <v>56</v>
      </c>
      <c r="I13" s="34">
        <f>сводка_2!H40+сводка_2!H67</f>
        <v>6974208.68</v>
      </c>
      <c r="J13" s="32">
        <v>35000</v>
      </c>
      <c r="K13" s="49">
        <v>423766.99</v>
      </c>
    </row>
    <row r="14" spans="1:11" ht="25.5">
      <c r="A14" s="14" t="s">
        <v>29</v>
      </c>
      <c r="B14" s="159"/>
      <c r="C14" s="159"/>
      <c r="D14" s="159"/>
      <c r="E14" s="41" t="s">
        <v>24</v>
      </c>
      <c r="F14" s="42" t="s">
        <v>290</v>
      </c>
      <c r="G14" s="46">
        <f t="shared" si="0"/>
        <v>8868726.06</v>
      </c>
      <c r="H14" s="42" t="s">
        <v>68</v>
      </c>
      <c r="I14" s="34">
        <f>сводка_2!H44+сводка_2!H46+сводка_2!H50+сводка_2!H53</f>
        <v>6890060.38</v>
      </c>
      <c r="J14" s="34">
        <v>990093</v>
      </c>
      <c r="K14" s="25">
        <v>988572.68</v>
      </c>
    </row>
    <row r="15" spans="1:11" s="19" customFormat="1" ht="25.5">
      <c r="A15" s="14" t="s">
        <v>30</v>
      </c>
      <c r="B15" s="159"/>
      <c r="C15" s="159"/>
      <c r="D15" s="159"/>
      <c r="E15" s="41" t="s">
        <v>23</v>
      </c>
      <c r="F15" s="42" t="s">
        <v>271</v>
      </c>
      <c r="G15" s="46">
        <f t="shared" si="0"/>
        <v>37378199.72</v>
      </c>
      <c r="H15" s="42" t="s">
        <v>274</v>
      </c>
      <c r="I15" s="28">
        <f>сводка_2!H42+сводка_2!H45+сводка_2!H48+сводка_2!H51+сводка_2!H55</f>
        <v>37378199.72</v>
      </c>
      <c r="J15" s="28"/>
      <c r="K15" s="28"/>
    </row>
    <row r="16" spans="1:11" s="19" customFormat="1" ht="12.75">
      <c r="A16" s="14" t="s">
        <v>31</v>
      </c>
      <c r="B16" s="159"/>
      <c r="C16" s="159"/>
      <c r="D16" s="159"/>
      <c r="E16" s="41" t="s">
        <v>27</v>
      </c>
      <c r="F16" s="42"/>
      <c r="G16" s="46">
        <f t="shared" si="0"/>
        <v>0</v>
      </c>
      <c r="H16" s="42"/>
      <c r="I16" s="28"/>
      <c r="J16" s="28"/>
      <c r="K16" s="28"/>
    </row>
    <row r="17" spans="1:11" s="19" customFormat="1" ht="59.25" customHeight="1">
      <c r="A17" s="14" t="s">
        <v>32</v>
      </c>
      <c r="B17" s="159"/>
      <c r="C17" s="159"/>
      <c r="D17" s="159"/>
      <c r="E17" s="43" t="s">
        <v>22</v>
      </c>
      <c r="F17" s="42" t="s">
        <v>291</v>
      </c>
      <c r="G17" s="46">
        <f t="shared" si="0"/>
        <v>954592</v>
      </c>
      <c r="H17" s="42" t="s">
        <v>14</v>
      </c>
      <c r="I17" s="28"/>
      <c r="J17" s="28">
        <v>331859</v>
      </c>
      <c r="K17" s="28">
        <v>622733</v>
      </c>
    </row>
    <row r="18" spans="1:11" s="19" customFormat="1" ht="59.25" customHeight="1">
      <c r="A18" s="14"/>
      <c r="B18" s="159"/>
      <c r="C18" s="159"/>
      <c r="D18" s="159"/>
      <c r="E18" s="43" t="s">
        <v>153</v>
      </c>
      <c r="F18" s="42"/>
      <c r="G18" s="46">
        <f t="shared" si="0"/>
        <v>0</v>
      </c>
      <c r="H18" s="42"/>
      <c r="I18" s="28"/>
      <c r="J18" s="28"/>
      <c r="K18" s="28"/>
    </row>
    <row r="19" spans="1:11" s="19" customFormat="1" ht="84.75" customHeight="1">
      <c r="A19" s="14" t="s">
        <v>39</v>
      </c>
      <c r="B19" s="160"/>
      <c r="C19" s="160"/>
      <c r="D19" s="160"/>
      <c r="E19" s="41" t="s">
        <v>33</v>
      </c>
      <c r="F19" s="42" t="s">
        <v>292</v>
      </c>
      <c r="G19" s="46">
        <f>SUM(I19:K19)</f>
        <v>6004776.960000001</v>
      </c>
      <c r="H19" s="42" t="s">
        <v>63</v>
      </c>
      <c r="I19" s="28">
        <f>сводка_2!H47+сводка_2!H52+сводка_2!H57</f>
        <v>3840516.06</v>
      </c>
      <c r="J19" s="25">
        <v>477289</v>
      </c>
      <c r="K19" s="28">
        <v>1686971.9</v>
      </c>
    </row>
    <row r="20" spans="7:11" ht="12.75">
      <c r="G20" s="23">
        <f>SUM(G12:G19)</f>
        <v>67652165.44</v>
      </c>
      <c r="I20" s="28">
        <f>SUM(I12:I19)</f>
        <v>61993403.84</v>
      </c>
      <c r="J20" s="28">
        <f>SUM(J12:J19)</f>
        <v>1834241</v>
      </c>
      <c r="K20" s="28">
        <f>SUM(K12:K19)</f>
        <v>3824520.6</v>
      </c>
    </row>
    <row r="23" ht="12.75">
      <c r="K23" s="25">
        <f>K20+февраль!K20+январь!K20</f>
        <v>7921958.710000001</v>
      </c>
    </row>
  </sheetData>
  <sheetProtection/>
  <mergeCells count="6">
    <mergeCell ref="A6:H6"/>
    <mergeCell ref="A7:H7"/>
    <mergeCell ref="A8:H8"/>
    <mergeCell ref="B12:B19"/>
    <mergeCell ref="C12:C19"/>
    <mergeCell ref="D12:D19"/>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I34"/>
  <sheetViews>
    <sheetView view="pageBreakPreview" zoomScale="90" zoomScaleSheetLayoutView="90" zoomScalePageLayoutView="0" workbookViewId="0" topLeftCell="A10">
      <selection activeCell="H12" sqref="H12:H19"/>
    </sheetView>
  </sheetViews>
  <sheetFormatPr defaultColWidth="9.00390625" defaultRowHeight="12.75"/>
  <cols>
    <col min="1" max="1" width="7.00390625" style="3" customWidth="1"/>
    <col min="2" max="2" width="60.25390625" style="4" customWidth="1"/>
    <col min="3" max="3" width="32.75390625" style="4" customWidth="1"/>
    <col min="4" max="4" width="39.375" style="4" customWidth="1"/>
    <col min="5" max="5" width="26.25390625" style="6" customWidth="1"/>
    <col min="6" max="6" width="21.75390625" style="3" customWidth="1"/>
    <col min="7" max="7" width="18.375" style="4" customWidth="1"/>
    <col min="8" max="8" width="18.375" style="6" customWidth="1"/>
    <col min="9" max="16384" width="9.125" style="4" customWidth="1"/>
  </cols>
  <sheetData>
    <row r="1" ht="12.75">
      <c r="H1" s="6" t="s">
        <v>6</v>
      </c>
    </row>
    <row r="2" ht="25.5">
      <c r="H2" s="6" t="s">
        <v>2</v>
      </c>
    </row>
    <row r="3" ht="12.75">
      <c r="H3" s="6" t="s">
        <v>3</v>
      </c>
    </row>
    <row r="4" spans="1:8" s="8" customFormat="1" ht="15.75">
      <c r="A4" s="7"/>
      <c r="E4" s="27"/>
      <c r="F4" s="7"/>
      <c r="H4" s="27"/>
    </row>
    <row r="5" spans="1:8" s="8" customFormat="1" ht="15.75">
      <c r="A5" s="7"/>
      <c r="E5" s="27"/>
      <c r="F5" s="7"/>
      <c r="H5" s="27"/>
    </row>
    <row r="6" spans="1:8" ht="16.5">
      <c r="A6" s="157" t="s">
        <v>7</v>
      </c>
      <c r="B6" s="157"/>
      <c r="C6" s="157"/>
      <c r="D6" s="157"/>
      <c r="E6" s="157"/>
      <c r="F6" s="157"/>
      <c r="G6" s="157"/>
      <c r="H6" s="157"/>
    </row>
    <row r="7" spans="1:8" ht="16.5">
      <c r="A7" s="157" t="s">
        <v>248</v>
      </c>
      <c r="B7" s="157"/>
      <c r="C7" s="157"/>
      <c r="D7" s="157"/>
      <c r="E7" s="157"/>
      <c r="F7" s="157"/>
      <c r="G7" s="157"/>
      <c r="H7" s="157"/>
    </row>
    <row r="8" spans="1:8" ht="16.5">
      <c r="A8" s="157"/>
      <c r="B8" s="157"/>
      <c r="C8" s="157"/>
      <c r="D8" s="157"/>
      <c r="E8" s="157"/>
      <c r="F8" s="157"/>
      <c r="G8" s="157"/>
      <c r="H8" s="157"/>
    </row>
    <row r="9" spans="1:8" s="8" customFormat="1" ht="15.75">
      <c r="A9" s="7"/>
      <c r="E9" s="27"/>
      <c r="F9" s="7"/>
      <c r="H9" s="27"/>
    </row>
    <row r="10" spans="1:8" s="11" customFormat="1" ht="118.5" customHeight="1">
      <c r="A10" s="10" t="s">
        <v>0</v>
      </c>
      <c r="B10" s="10" t="s">
        <v>1</v>
      </c>
      <c r="C10" s="10" t="s">
        <v>5</v>
      </c>
      <c r="D10" s="10" t="s">
        <v>4</v>
      </c>
      <c r="E10" s="10" t="s">
        <v>8</v>
      </c>
      <c r="F10" s="10" t="s">
        <v>9</v>
      </c>
      <c r="G10" s="10" t="s">
        <v>10</v>
      </c>
      <c r="H10" s="10" t="s">
        <v>11</v>
      </c>
    </row>
    <row r="11" spans="1:8" s="13" customFormat="1" ht="11.25">
      <c r="A11" s="12">
        <v>1</v>
      </c>
      <c r="B11" s="12">
        <v>2</v>
      </c>
      <c r="C11" s="12">
        <v>3</v>
      </c>
      <c r="D11" s="12">
        <v>4</v>
      </c>
      <c r="E11" s="10">
        <v>5</v>
      </c>
      <c r="F11" s="12">
        <v>6</v>
      </c>
      <c r="G11" s="12">
        <v>7</v>
      </c>
      <c r="H11" s="10">
        <v>8</v>
      </c>
    </row>
    <row r="12" spans="1:8" ht="24.75" customHeight="1">
      <c r="A12" s="14" t="s">
        <v>12</v>
      </c>
      <c r="B12" s="158" t="s">
        <v>40</v>
      </c>
      <c r="C12" s="158" t="s">
        <v>41</v>
      </c>
      <c r="D12" s="158" t="s">
        <v>42</v>
      </c>
      <c r="E12" s="16" t="s">
        <v>25</v>
      </c>
      <c r="F12" s="42" t="s">
        <v>295</v>
      </c>
      <c r="G12" s="22">
        <f>январь!G12+февраль!G12+март!G12</f>
        <v>7256754.45</v>
      </c>
      <c r="H12" s="42" t="s">
        <v>293</v>
      </c>
    </row>
    <row r="13" spans="1:8" s="17" customFormat="1" ht="127.5">
      <c r="A13" s="14" t="s">
        <v>28</v>
      </c>
      <c r="B13" s="159"/>
      <c r="C13" s="159"/>
      <c r="D13" s="159"/>
      <c r="E13" s="40" t="s">
        <v>21</v>
      </c>
      <c r="F13" s="42" t="s">
        <v>296</v>
      </c>
      <c r="G13" s="22">
        <f>январь!G13+февраль!G13+март!G13</f>
        <v>31760121.175800003</v>
      </c>
      <c r="H13" s="42" t="s">
        <v>60</v>
      </c>
    </row>
    <row r="14" spans="1:8" ht="38.25">
      <c r="A14" s="14" t="s">
        <v>29</v>
      </c>
      <c r="B14" s="159"/>
      <c r="C14" s="159"/>
      <c r="D14" s="159"/>
      <c r="E14" s="16" t="s">
        <v>24</v>
      </c>
      <c r="F14" s="42" t="s">
        <v>297</v>
      </c>
      <c r="G14" s="22">
        <f>январь!G14+февраль!G14+март!G14</f>
        <v>38873093.537200004</v>
      </c>
      <c r="H14" s="42" t="s">
        <v>294</v>
      </c>
    </row>
    <row r="15" spans="1:8" s="19" customFormat="1" ht="25.5">
      <c r="A15" s="14" t="s">
        <v>30</v>
      </c>
      <c r="B15" s="159"/>
      <c r="C15" s="159"/>
      <c r="D15" s="159"/>
      <c r="E15" s="16" t="s">
        <v>23</v>
      </c>
      <c r="F15" s="42" t="s">
        <v>298</v>
      </c>
      <c r="G15" s="22">
        <f>январь!G15+февраль!G15+март!G15</f>
        <v>59107629.72</v>
      </c>
      <c r="H15" s="42" t="s">
        <v>57</v>
      </c>
    </row>
    <row r="16" spans="1:8" s="19" customFormat="1" ht="12.75">
      <c r="A16" s="14" t="s">
        <v>31</v>
      </c>
      <c r="B16" s="159"/>
      <c r="C16" s="159"/>
      <c r="D16" s="159"/>
      <c r="E16" s="16" t="s">
        <v>27</v>
      </c>
      <c r="F16" s="42" t="s">
        <v>278</v>
      </c>
      <c r="G16" s="22">
        <f>январь!G16+февраль!G16+март!G16</f>
        <v>49500</v>
      </c>
      <c r="H16" s="42" t="s">
        <v>14</v>
      </c>
    </row>
    <row r="17" spans="1:8" s="19" customFormat="1" ht="76.5">
      <c r="A17" s="14" t="s">
        <v>32</v>
      </c>
      <c r="B17" s="159"/>
      <c r="C17" s="159"/>
      <c r="D17" s="159"/>
      <c r="E17" s="40" t="s">
        <v>22</v>
      </c>
      <c r="F17" s="42" t="s">
        <v>299</v>
      </c>
      <c r="G17" s="22">
        <f>январь!G17+февраль!G17+март!G17</f>
        <v>14208357.450000001</v>
      </c>
      <c r="H17" s="42" t="s">
        <v>71</v>
      </c>
    </row>
    <row r="18" spans="1:8" s="19" customFormat="1" ht="25.5">
      <c r="A18" s="14"/>
      <c r="B18" s="159"/>
      <c r="C18" s="159"/>
      <c r="D18" s="159"/>
      <c r="E18" s="43" t="s">
        <v>153</v>
      </c>
      <c r="F18" s="42" t="s">
        <v>273</v>
      </c>
      <c r="G18" s="22">
        <f>январь!G18+февраль!G18+март!G18</f>
        <v>4174982.1663999995</v>
      </c>
      <c r="H18" s="42" t="s">
        <v>18</v>
      </c>
    </row>
    <row r="19" spans="1:9" s="19" customFormat="1" ht="123" customHeight="1">
      <c r="A19" s="14" t="s">
        <v>39</v>
      </c>
      <c r="B19" s="160"/>
      <c r="C19" s="160"/>
      <c r="D19" s="160"/>
      <c r="E19" s="16" t="s">
        <v>33</v>
      </c>
      <c r="F19" s="42" t="s">
        <v>300</v>
      </c>
      <c r="G19" s="22">
        <f>январь!G19+февраль!G19+март!G19</f>
        <v>10012010.830000002</v>
      </c>
      <c r="H19" s="42" t="s">
        <v>63</v>
      </c>
      <c r="I19" s="28">
        <f>G19-январь!G19-февраль!G19-март!G19</f>
        <v>0</v>
      </c>
    </row>
    <row r="20" spans="7:8" ht="12.75">
      <c r="G20" s="23">
        <f>SUM(G12:G19)</f>
        <v>165442449.3294</v>
      </c>
      <c r="H20" s="23"/>
    </row>
    <row r="23" ht="12.75">
      <c r="G23" s="26">
        <f>G20-январь!G20-февраль!G20-март!G20</f>
        <v>0</v>
      </c>
    </row>
    <row r="25" ht="12.75">
      <c r="G25" s="26"/>
    </row>
    <row r="34" ht="12.75">
      <c r="G34" s="25">
        <f>G19-январь!G19-февраль!G19-март!G19</f>
        <v>0</v>
      </c>
    </row>
  </sheetData>
  <sheetProtection/>
  <mergeCells count="6">
    <mergeCell ref="A6:H6"/>
    <mergeCell ref="A7:H7"/>
    <mergeCell ref="A8:H8"/>
    <mergeCell ref="B12:B19"/>
    <mergeCell ref="C12:C19"/>
    <mergeCell ref="D12:D19"/>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K19"/>
  <sheetViews>
    <sheetView view="pageBreakPreview" zoomScaleSheetLayoutView="100" zoomScalePageLayoutView="0" workbookViewId="0" topLeftCell="C6">
      <selection activeCell="I13" sqref="I13:K18"/>
    </sheetView>
  </sheetViews>
  <sheetFormatPr defaultColWidth="9.00390625" defaultRowHeight="12.75" outlineLevelCol="1"/>
  <cols>
    <col min="1" max="1" width="7.00390625" style="3" customWidth="1"/>
    <col min="2" max="3" width="40.625" style="4" customWidth="1"/>
    <col min="4" max="4" width="51.125" style="4" customWidth="1"/>
    <col min="5" max="5" width="40.25390625" style="5" customWidth="1"/>
    <col min="6" max="6" width="20.00390625" style="3" customWidth="1"/>
    <col min="7" max="7" width="20.00390625" style="4" customWidth="1"/>
    <col min="8" max="8" width="23.75390625" style="6" customWidth="1"/>
    <col min="9" max="9" width="12.625" style="47" hidden="1" customWidth="1" outlineLevel="1"/>
    <col min="10" max="10" width="13.125" style="47" hidden="1" customWidth="1" outlineLevel="1"/>
    <col min="11" max="11" width="11.75390625" style="47" hidden="1" customWidth="1" outlineLevel="1"/>
    <col min="12" max="12" width="9.125" style="4" customWidth="1" collapsed="1"/>
    <col min="13" max="16384" width="9.125" style="4" customWidth="1"/>
  </cols>
  <sheetData>
    <row r="1" ht="12.75">
      <c r="H1" s="6" t="s">
        <v>6</v>
      </c>
    </row>
    <row r="2" ht="12.75">
      <c r="H2" s="6" t="s">
        <v>2</v>
      </c>
    </row>
    <row r="3" ht="12.75">
      <c r="H3" s="6" t="s">
        <v>3</v>
      </c>
    </row>
    <row r="4" spans="1:11" s="8" customFormat="1" ht="15.75">
      <c r="A4" s="7"/>
      <c r="E4" s="9"/>
      <c r="F4" s="7"/>
      <c r="H4" s="27"/>
      <c r="I4" s="51"/>
      <c r="J4" s="51"/>
      <c r="K4" s="51"/>
    </row>
    <row r="5" spans="1:11" s="8" customFormat="1" ht="15.75">
      <c r="A5" s="7"/>
      <c r="E5" s="9"/>
      <c r="F5" s="7"/>
      <c r="H5" s="27"/>
      <c r="I5" s="51"/>
      <c r="J5" s="51"/>
      <c r="K5" s="51"/>
    </row>
    <row r="6" spans="1:8" ht="16.5">
      <c r="A6" s="157" t="s">
        <v>7</v>
      </c>
      <c r="B6" s="157"/>
      <c r="C6" s="157"/>
      <c r="D6" s="157"/>
      <c r="E6" s="157"/>
      <c r="F6" s="157"/>
      <c r="G6" s="157"/>
      <c r="H6" s="157"/>
    </row>
    <row r="7" spans="1:8" ht="16.5">
      <c r="A7" s="157" t="s">
        <v>301</v>
      </c>
      <c r="B7" s="157"/>
      <c r="C7" s="157"/>
      <c r="D7" s="157"/>
      <c r="E7" s="157"/>
      <c r="F7" s="157"/>
      <c r="G7" s="157"/>
      <c r="H7" s="157"/>
    </row>
    <row r="8" spans="1:8" ht="16.5">
      <c r="A8" s="157"/>
      <c r="B8" s="157"/>
      <c r="C8" s="157"/>
      <c r="D8" s="157"/>
      <c r="E8" s="157"/>
      <c r="F8" s="157"/>
      <c r="G8" s="157"/>
      <c r="H8" s="157"/>
    </row>
    <row r="9" spans="1:11" s="8" customFormat="1" ht="15.75">
      <c r="A9" s="7"/>
      <c r="E9" s="9"/>
      <c r="F9" s="7"/>
      <c r="H9" s="27"/>
      <c r="I9" s="51"/>
      <c r="J9" s="51"/>
      <c r="K9" s="51"/>
    </row>
    <row r="10" spans="1:11" s="11" customFormat="1" ht="90">
      <c r="A10" s="10" t="s">
        <v>0</v>
      </c>
      <c r="B10" s="10" t="s">
        <v>1</v>
      </c>
      <c r="C10" s="10" t="s">
        <v>5</v>
      </c>
      <c r="D10" s="10" t="s">
        <v>4</v>
      </c>
      <c r="E10" s="10" t="s">
        <v>8</v>
      </c>
      <c r="F10" s="10" t="s">
        <v>9</v>
      </c>
      <c r="G10" s="10" t="s">
        <v>10</v>
      </c>
      <c r="H10" s="10" t="s">
        <v>11</v>
      </c>
      <c r="I10" s="29" t="s">
        <v>54</v>
      </c>
      <c r="J10" s="29" t="s">
        <v>35</v>
      </c>
      <c r="K10" s="52" t="s">
        <v>17</v>
      </c>
    </row>
    <row r="11" spans="1:11" s="13" customFormat="1" ht="11.25">
      <c r="A11" s="12">
        <v>1</v>
      </c>
      <c r="B11" s="12">
        <v>2</v>
      </c>
      <c r="C11" s="12">
        <v>3</v>
      </c>
      <c r="D11" s="12">
        <v>4</v>
      </c>
      <c r="E11" s="10">
        <v>5</v>
      </c>
      <c r="F11" s="12">
        <v>6</v>
      </c>
      <c r="G11" s="12">
        <v>7</v>
      </c>
      <c r="H11" s="10">
        <v>8</v>
      </c>
      <c r="I11" s="52"/>
      <c r="J11" s="52"/>
      <c r="K11" s="52"/>
    </row>
    <row r="12" spans="1:11" ht="32.25" customHeight="1">
      <c r="A12" s="14" t="s">
        <v>12</v>
      </c>
      <c r="B12" s="158" t="s">
        <v>40</v>
      </c>
      <c r="C12" s="158" t="s">
        <v>41</v>
      </c>
      <c r="D12" s="158" t="s">
        <v>42</v>
      </c>
      <c r="E12" s="15" t="s">
        <v>25</v>
      </c>
      <c r="F12" s="22"/>
      <c r="G12" s="46">
        <f>SUM(I12:K12)</f>
        <v>0</v>
      </c>
      <c r="H12" s="24"/>
      <c r="K12" s="47">
        <v>0</v>
      </c>
    </row>
    <row r="13" spans="1:11" s="17" customFormat="1" ht="89.25" customHeight="1">
      <c r="A13" s="14" t="s">
        <v>28</v>
      </c>
      <c r="B13" s="159"/>
      <c r="C13" s="159"/>
      <c r="D13" s="159"/>
      <c r="E13" s="1" t="s">
        <v>21</v>
      </c>
      <c r="F13" s="16" t="s">
        <v>398</v>
      </c>
      <c r="G13" s="46">
        <f aca="true" t="shared" si="0" ref="G13:G18">SUM(I13:K13)</f>
        <v>632259.13</v>
      </c>
      <c r="H13" s="16" t="s">
        <v>61</v>
      </c>
      <c r="I13" s="53"/>
      <c r="J13" s="53">
        <v>212682</v>
      </c>
      <c r="K13" s="47">
        <v>419577.13</v>
      </c>
    </row>
    <row r="14" spans="1:11" ht="37.5" customHeight="1">
      <c r="A14" s="14" t="s">
        <v>29</v>
      </c>
      <c r="B14" s="159"/>
      <c r="C14" s="159"/>
      <c r="D14" s="159"/>
      <c r="E14" s="15" t="s">
        <v>24</v>
      </c>
      <c r="F14" s="2" t="s">
        <v>399</v>
      </c>
      <c r="G14" s="46">
        <f t="shared" si="0"/>
        <v>8327403.654999999</v>
      </c>
      <c r="H14" s="16" t="s">
        <v>68</v>
      </c>
      <c r="I14" s="47">
        <f>сводка_2!H68+сводка_2!H73</f>
        <v>6493859.994999999</v>
      </c>
      <c r="J14" s="47">
        <v>766087</v>
      </c>
      <c r="K14" s="47">
        <v>1067456.66</v>
      </c>
    </row>
    <row r="15" spans="1:10" s="19" customFormat="1" ht="24.75" customHeight="1">
      <c r="A15" s="14" t="s">
        <v>30</v>
      </c>
      <c r="B15" s="159"/>
      <c r="C15" s="159"/>
      <c r="D15" s="159"/>
      <c r="E15" s="15" t="s">
        <v>23</v>
      </c>
      <c r="F15" s="2" t="s">
        <v>36</v>
      </c>
      <c r="G15" s="46">
        <f t="shared" si="0"/>
        <v>10480000</v>
      </c>
      <c r="H15" s="16" t="s">
        <v>15</v>
      </c>
      <c r="I15" s="47">
        <f>сводка_2!H69</f>
        <v>10480000</v>
      </c>
      <c r="J15" s="47"/>
    </row>
    <row r="16" spans="1:11" s="19" customFormat="1" ht="21.75" customHeight="1">
      <c r="A16" s="14" t="s">
        <v>31</v>
      </c>
      <c r="B16" s="159"/>
      <c r="C16" s="159"/>
      <c r="D16" s="159"/>
      <c r="E16" s="15" t="s">
        <v>27</v>
      </c>
      <c r="F16" s="22" t="s">
        <v>370</v>
      </c>
      <c r="G16" s="46">
        <f t="shared" si="0"/>
        <v>997362</v>
      </c>
      <c r="H16" s="16" t="s">
        <v>371</v>
      </c>
      <c r="I16" s="47">
        <f>сводка_2!H74</f>
        <v>992835</v>
      </c>
      <c r="J16" s="47"/>
      <c r="K16" s="47">
        <v>4527</v>
      </c>
    </row>
    <row r="17" spans="1:11" s="19" customFormat="1" ht="63.75" customHeight="1">
      <c r="A17" s="14" t="s">
        <v>32</v>
      </c>
      <c r="B17" s="159"/>
      <c r="C17" s="159"/>
      <c r="D17" s="159"/>
      <c r="E17" s="1" t="s">
        <v>22</v>
      </c>
      <c r="F17" s="22" t="s">
        <v>400</v>
      </c>
      <c r="G17" s="46">
        <f t="shared" si="0"/>
        <v>1358733.9100000001</v>
      </c>
      <c r="H17" s="24" t="s">
        <v>62</v>
      </c>
      <c r="I17" s="47"/>
      <c r="J17" s="47">
        <v>646100</v>
      </c>
      <c r="K17" s="19">
        <v>712633.91</v>
      </c>
    </row>
    <row r="18" spans="1:11" s="19" customFormat="1" ht="95.25" customHeight="1">
      <c r="A18" s="14" t="s">
        <v>39</v>
      </c>
      <c r="B18" s="160"/>
      <c r="C18" s="160"/>
      <c r="D18" s="160"/>
      <c r="E18" s="58" t="s">
        <v>33</v>
      </c>
      <c r="F18" s="46" t="s">
        <v>401</v>
      </c>
      <c r="G18" s="46">
        <f t="shared" si="0"/>
        <v>1644453.38</v>
      </c>
      <c r="H18" s="46" t="s">
        <v>62</v>
      </c>
      <c r="I18" s="47"/>
      <c r="J18" s="47">
        <v>906175.2</v>
      </c>
      <c r="K18" s="47">
        <v>738278.18</v>
      </c>
    </row>
    <row r="19" spans="7:11" ht="12.75">
      <c r="G19" s="23">
        <f>SUM(G12:G18)</f>
        <v>23440212.075</v>
      </c>
      <c r="I19" s="54">
        <f>SUM(I12:I18)</f>
        <v>17966694.994999997</v>
      </c>
      <c r="J19" s="54">
        <f>SUM(J12:J18)</f>
        <v>2531044.2</v>
      </c>
      <c r="K19" s="54">
        <f>SUM(K12:K18)</f>
        <v>2942472.8800000004</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M19"/>
  <sheetViews>
    <sheetView view="pageBreakPreview" zoomScaleSheetLayoutView="100" zoomScalePageLayoutView="0" workbookViewId="0" topLeftCell="C11">
      <selection activeCell="I13" sqref="I13:K18"/>
    </sheetView>
  </sheetViews>
  <sheetFormatPr defaultColWidth="9.00390625" defaultRowHeight="12.75" outlineLevelCol="1"/>
  <cols>
    <col min="1" max="1" width="7.00390625" style="3" customWidth="1"/>
    <col min="2" max="4" width="39.875" style="4" customWidth="1"/>
    <col min="5" max="5" width="40.25390625" style="5" customWidth="1"/>
    <col min="6" max="6" width="20.00390625" style="3" customWidth="1"/>
    <col min="7" max="7" width="20.00390625" style="4" customWidth="1"/>
    <col min="8" max="8" width="23.75390625" style="6" customWidth="1"/>
    <col min="9" max="9" width="13.75390625" style="28" hidden="1" customWidth="1" outlineLevel="1"/>
    <col min="10" max="10" width="13.125" style="25" hidden="1" customWidth="1" outlineLevel="1"/>
    <col min="11" max="11" width="12.625" style="25" hidden="1" customWidth="1" outlineLevel="1"/>
    <col min="12" max="13" width="9.125" style="4" hidden="1" customWidth="1" outlineLevel="1"/>
    <col min="14" max="14" width="9.125" style="4" customWidth="1" collapsed="1"/>
    <col min="15" max="16384" width="9.125" style="4" customWidth="1"/>
  </cols>
  <sheetData>
    <row r="1" ht="12.75">
      <c r="H1" s="6" t="s">
        <v>6</v>
      </c>
    </row>
    <row r="2" ht="12.75">
      <c r="H2" s="6" t="s">
        <v>2</v>
      </c>
    </row>
    <row r="3" ht="12.75">
      <c r="H3" s="6" t="s">
        <v>3</v>
      </c>
    </row>
    <row r="4" spans="1:11" s="8" customFormat="1" ht="15.75">
      <c r="A4" s="7"/>
      <c r="E4" s="9"/>
      <c r="F4" s="7"/>
      <c r="H4" s="27"/>
      <c r="I4" s="55"/>
      <c r="J4" s="31"/>
      <c r="K4" s="31"/>
    </row>
    <row r="5" spans="1:11" s="8" customFormat="1" ht="15.75">
      <c r="A5" s="7"/>
      <c r="E5" s="9"/>
      <c r="F5" s="7"/>
      <c r="H5" s="27"/>
      <c r="I5" s="55"/>
      <c r="J5" s="31"/>
      <c r="K5" s="31"/>
    </row>
    <row r="6" spans="1:8" ht="16.5">
      <c r="A6" s="157" t="s">
        <v>7</v>
      </c>
      <c r="B6" s="157"/>
      <c r="C6" s="157"/>
      <c r="D6" s="157"/>
      <c r="E6" s="157"/>
      <c r="F6" s="157"/>
      <c r="G6" s="157"/>
      <c r="H6" s="157"/>
    </row>
    <row r="7" spans="1:8" ht="16.5">
      <c r="A7" s="157" t="s">
        <v>302</v>
      </c>
      <c r="B7" s="157"/>
      <c r="C7" s="157"/>
      <c r="D7" s="157"/>
      <c r="E7" s="157"/>
      <c r="F7" s="157"/>
      <c r="G7" s="157"/>
      <c r="H7" s="157"/>
    </row>
    <row r="8" spans="1:8" ht="16.5">
      <c r="A8" s="157"/>
      <c r="B8" s="157"/>
      <c r="C8" s="157"/>
      <c r="D8" s="157"/>
      <c r="E8" s="157"/>
      <c r="F8" s="157"/>
      <c r="G8" s="157"/>
      <c r="H8" s="157"/>
    </row>
    <row r="9" spans="1:11" s="8" customFormat="1" ht="15.75">
      <c r="A9" s="7"/>
      <c r="E9" s="9"/>
      <c r="F9" s="7"/>
      <c r="H9" s="27"/>
      <c r="I9" s="55"/>
      <c r="J9" s="31"/>
      <c r="K9" s="31"/>
    </row>
    <row r="10" spans="1:11" s="11" customFormat="1" ht="90">
      <c r="A10" s="10" t="s">
        <v>0</v>
      </c>
      <c r="B10" s="10" t="s">
        <v>1</v>
      </c>
      <c r="C10" s="10" t="s">
        <v>5</v>
      </c>
      <c r="D10" s="10" t="s">
        <v>4</v>
      </c>
      <c r="E10" s="10" t="s">
        <v>8</v>
      </c>
      <c r="F10" s="10" t="s">
        <v>9</v>
      </c>
      <c r="G10" s="10" t="s">
        <v>10</v>
      </c>
      <c r="H10" s="10" t="s">
        <v>11</v>
      </c>
      <c r="I10" s="29" t="s">
        <v>54</v>
      </c>
      <c r="J10" s="29" t="s">
        <v>35</v>
      </c>
      <c r="K10" s="52" t="s">
        <v>17</v>
      </c>
    </row>
    <row r="11" spans="1:11" s="13" customFormat="1" ht="11.25">
      <c r="A11" s="12">
        <v>1</v>
      </c>
      <c r="B11" s="12">
        <v>2</v>
      </c>
      <c r="C11" s="12">
        <v>3</v>
      </c>
      <c r="D11" s="12">
        <v>4</v>
      </c>
      <c r="E11" s="10">
        <v>5</v>
      </c>
      <c r="F11" s="12">
        <v>6</v>
      </c>
      <c r="G11" s="12">
        <v>7</v>
      </c>
      <c r="H11" s="10">
        <v>8</v>
      </c>
      <c r="I11" s="30"/>
      <c r="J11" s="56"/>
      <c r="K11" s="56"/>
    </row>
    <row r="12" spans="1:8" ht="12.75" customHeight="1">
      <c r="A12" s="14" t="s">
        <v>12</v>
      </c>
      <c r="B12" s="158" t="s">
        <v>40</v>
      </c>
      <c r="C12" s="158" t="s">
        <v>41</v>
      </c>
      <c r="D12" s="158" t="s">
        <v>42</v>
      </c>
      <c r="E12" s="15" t="s">
        <v>25</v>
      </c>
      <c r="F12" s="22"/>
      <c r="G12" s="46">
        <f aca="true" t="shared" si="0" ref="G12:G18">SUM(I12:K12)</f>
        <v>0</v>
      </c>
      <c r="H12" s="24"/>
    </row>
    <row r="13" spans="1:13" s="17" customFormat="1" ht="76.5">
      <c r="A13" s="14" t="s">
        <v>28</v>
      </c>
      <c r="B13" s="159"/>
      <c r="C13" s="159"/>
      <c r="D13" s="159"/>
      <c r="E13" s="1" t="s">
        <v>21</v>
      </c>
      <c r="F13" s="133" t="s">
        <v>402</v>
      </c>
      <c r="G13" s="46">
        <f t="shared" si="0"/>
        <v>1221537.7</v>
      </c>
      <c r="H13" s="24" t="s">
        <v>62</v>
      </c>
      <c r="I13" s="32"/>
      <c r="J13" s="49">
        <v>1054698.7</v>
      </c>
      <c r="K13" s="49">
        <v>166839</v>
      </c>
      <c r="L13" s="24" t="s">
        <v>372</v>
      </c>
      <c r="M13" s="24" t="s">
        <v>377</v>
      </c>
    </row>
    <row r="14" spans="1:13" ht="76.5">
      <c r="A14" s="14" t="s">
        <v>29</v>
      </c>
      <c r="B14" s="159"/>
      <c r="C14" s="159"/>
      <c r="D14" s="159"/>
      <c r="E14" s="15" t="s">
        <v>24</v>
      </c>
      <c r="F14" s="133" t="s">
        <v>404</v>
      </c>
      <c r="G14" s="46">
        <f t="shared" si="0"/>
        <v>5496134.89</v>
      </c>
      <c r="H14" s="24" t="s">
        <v>68</v>
      </c>
      <c r="I14" s="28">
        <f>сводка_2!H84+сводка_2!H86</f>
        <v>4249200</v>
      </c>
      <c r="J14" s="25">
        <v>358000</v>
      </c>
      <c r="K14" s="25">
        <v>888934.89</v>
      </c>
      <c r="L14" s="24" t="s">
        <v>373</v>
      </c>
      <c r="M14" s="24" t="s">
        <v>378</v>
      </c>
    </row>
    <row r="15" spans="1:13" s="19" customFormat="1" ht="12.75">
      <c r="A15" s="14" t="s">
        <v>30</v>
      </c>
      <c r="B15" s="159"/>
      <c r="C15" s="159"/>
      <c r="D15" s="159"/>
      <c r="E15" s="15" t="s">
        <v>23</v>
      </c>
      <c r="F15" s="22" t="s">
        <v>67</v>
      </c>
      <c r="G15" s="46">
        <f t="shared" si="0"/>
        <v>472000</v>
      </c>
      <c r="H15" s="24" t="s">
        <v>77</v>
      </c>
      <c r="I15" s="28"/>
      <c r="J15" s="49">
        <v>472000</v>
      </c>
      <c r="K15" s="28"/>
      <c r="L15" s="22"/>
      <c r="M15" s="134"/>
    </row>
    <row r="16" spans="1:13" s="19" customFormat="1" ht="12.75">
      <c r="A16" s="14" t="s">
        <v>31</v>
      </c>
      <c r="B16" s="159"/>
      <c r="C16" s="159"/>
      <c r="D16" s="159"/>
      <c r="E16" s="15" t="s">
        <v>27</v>
      </c>
      <c r="F16" s="24" t="s">
        <v>382</v>
      </c>
      <c r="G16" s="46">
        <f t="shared" si="0"/>
        <v>792.18</v>
      </c>
      <c r="H16" s="24" t="s">
        <v>77</v>
      </c>
      <c r="I16" s="28"/>
      <c r="J16" s="25"/>
      <c r="K16" s="28">
        <v>792.18</v>
      </c>
      <c r="L16" s="22" t="s">
        <v>374</v>
      </c>
      <c r="M16" s="22" t="s">
        <v>379</v>
      </c>
    </row>
    <row r="17" spans="1:13" s="19" customFormat="1" ht="76.5">
      <c r="A17" s="14" t="s">
        <v>32</v>
      </c>
      <c r="B17" s="159"/>
      <c r="C17" s="159"/>
      <c r="D17" s="159"/>
      <c r="E17" s="1" t="s">
        <v>22</v>
      </c>
      <c r="F17" s="133" t="s">
        <v>405</v>
      </c>
      <c r="G17" s="46">
        <f t="shared" si="0"/>
        <v>1522804</v>
      </c>
      <c r="H17" s="24" t="s">
        <v>61</v>
      </c>
      <c r="I17" s="28"/>
      <c r="J17" s="25">
        <v>806684</v>
      </c>
      <c r="K17" s="28">
        <v>716120</v>
      </c>
      <c r="L17" s="133" t="s">
        <v>375</v>
      </c>
      <c r="M17" s="24" t="s">
        <v>380</v>
      </c>
    </row>
    <row r="18" spans="1:13" s="19" customFormat="1" ht="237" customHeight="1">
      <c r="A18" s="14" t="s">
        <v>39</v>
      </c>
      <c r="B18" s="160"/>
      <c r="C18" s="160"/>
      <c r="D18" s="160"/>
      <c r="E18" s="15" t="s">
        <v>33</v>
      </c>
      <c r="F18" s="133" t="s">
        <v>406</v>
      </c>
      <c r="G18" s="46">
        <f t="shared" si="0"/>
        <v>1241559.71</v>
      </c>
      <c r="H18" s="46" t="s">
        <v>62</v>
      </c>
      <c r="I18" s="28"/>
      <c r="J18" s="28">
        <v>138920</v>
      </c>
      <c r="K18" s="28">
        <v>1102639.71</v>
      </c>
      <c r="L18" s="22" t="s">
        <v>376</v>
      </c>
      <c r="M18" s="22" t="s">
        <v>381</v>
      </c>
    </row>
    <row r="19" spans="7:11" ht="12.75">
      <c r="G19" s="23">
        <f>SUM(G12:G18)</f>
        <v>9954828.48</v>
      </c>
      <c r="I19" s="25">
        <f>SUM(I13:I18)</f>
        <v>4249200</v>
      </c>
      <c r="J19" s="25">
        <f>SUM(J13:J18)</f>
        <v>2830302.7</v>
      </c>
      <c r="K19" s="25">
        <f>SUM(K13:K18)</f>
        <v>2875325.7800000003</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dimension ref="A1:M27"/>
  <sheetViews>
    <sheetView view="pageBreakPreview" zoomScaleSheetLayoutView="100" zoomScalePageLayoutView="0" workbookViewId="0" topLeftCell="D8">
      <selection activeCell="I12" sqref="I12:K18"/>
    </sheetView>
  </sheetViews>
  <sheetFormatPr defaultColWidth="9.00390625" defaultRowHeight="12.75" outlineLevelCol="1"/>
  <cols>
    <col min="1" max="1" width="7.00390625" style="3" customWidth="1"/>
    <col min="2" max="4" width="40.125" style="4" customWidth="1"/>
    <col min="5" max="5" width="40.25390625" style="5" customWidth="1"/>
    <col min="6" max="6" width="20.00390625" style="3" customWidth="1"/>
    <col min="7" max="7" width="20.00390625" style="4" customWidth="1"/>
    <col min="8" max="8" width="23.75390625" style="6" customWidth="1"/>
    <col min="9" max="11" width="16.75390625" style="28" hidden="1" customWidth="1" outlineLevel="1"/>
    <col min="12" max="13" width="9.125" style="4" hidden="1" customWidth="1" outlineLevel="1"/>
    <col min="14" max="14" width="9.125" style="4" customWidth="1" collapsed="1"/>
    <col min="15" max="16384" width="9.125" style="4" customWidth="1"/>
  </cols>
  <sheetData>
    <row r="1" ht="12.75">
      <c r="H1" s="6" t="s">
        <v>6</v>
      </c>
    </row>
    <row r="2" ht="12.75">
      <c r="H2" s="6" t="s">
        <v>2</v>
      </c>
    </row>
    <row r="3" ht="12.75">
      <c r="H3" s="6" t="s">
        <v>3</v>
      </c>
    </row>
    <row r="4" spans="1:11" s="8" customFormat="1" ht="15.75">
      <c r="A4" s="7"/>
      <c r="E4" s="9"/>
      <c r="F4" s="7"/>
      <c r="H4" s="27"/>
      <c r="I4" s="55"/>
      <c r="J4" s="55"/>
      <c r="K4" s="55"/>
    </row>
    <row r="5" spans="1:11" s="8" customFormat="1" ht="15.75">
      <c r="A5" s="7"/>
      <c r="E5" s="9"/>
      <c r="F5" s="7"/>
      <c r="H5" s="27"/>
      <c r="I5" s="55"/>
      <c r="J5" s="55"/>
      <c r="K5" s="55"/>
    </row>
    <row r="6" spans="1:8" ht="16.5">
      <c r="A6" s="157" t="s">
        <v>7</v>
      </c>
      <c r="B6" s="157"/>
      <c r="C6" s="157"/>
      <c r="D6" s="157"/>
      <c r="E6" s="157"/>
      <c r="F6" s="157"/>
      <c r="G6" s="157"/>
      <c r="H6" s="157"/>
    </row>
    <row r="7" spans="1:8" ht="16.5">
      <c r="A7" s="157" t="s">
        <v>303</v>
      </c>
      <c r="B7" s="157"/>
      <c r="C7" s="157"/>
      <c r="D7" s="157"/>
      <c r="E7" s="157"/>
      <c r="F7" s="157"/>
      <c r="G7" s="157"/>
      <c r="H7" s="157"/>
    </row>
    <row r="8" spans="1:8" ht="16.5">
      <c r="A8" s="157"/>
      <c r="B8" s="157"/>
      <c r="C8" s="157"/>
      <c r="D8" s="157"/>
      <c r="E8" s="157"/>
      <c r="F8" s="157"/>
      <c r="G8" s="157"/>
      <c r="H8" s="157"/>
    </row>
    <row r="9" spans="1:11" s="8" customFormat="1" ht="15.75">
      <c r="A9" s="7"/>
      <c r="E9" s="9"/>
      <c r="F9" s="7"/>
      <c r="H9" s="27"/>
      <c r="I9" s="55"/>
      <c r="J9" s="55"/>
      <c r="K9" s="55"/>
    </row>
    <row r="10" spans="1:11" s="11" customFormat="1" ht="90">
      <c r="A10" s="10" t="s">
        <v>0</v>
      </c>
      <c r="B10" s="10" t="s">
        <v>1</v>
      </c>
      <c r="C10" s="10" t="s">
        <v>5</v>
      </c>
      <c r="D10" s="10" t="s">
        <v>4</v>
      </c>
      <c r="E10" s="10" t="s">
        <v>8</v>
      </c>
      <c r="F10" s="10" t="s">
        <v>9</v>
      </c>
      <c r="G10" s="10" t="s">
        <v>10</v>
      </c>
      <c r="H10" s="10" t="s">
        <v>11</v>
      </c>
      <c r="I10" s="29" t="s">
        <v>54</v>
      </c>
      <c r="J10" s="29" t="s">
        <v>35</v>
      </c>
      <c r="K10" s="29" t="s">
        <v>17</v>
      </c>
    </row>
    <row r="11" spans="1:11" s="13" customFormat="1" ht="11.25">
      <c r="A11" s="12">
        <v>1</v>
      </c>
      <c r="B11" s="12">
        <v>2</v>
      </c>
      <c r="C11" s="12">
        <v>3</v>
      </c>
      <c r="D11" s="12">
        <v>4</v>
      </c>
      <c r="E11" s="10">
        <v>5</v>
      </c>
      <c r="F11" s="12">
        <v>6</v>
      </c>
      <c r="G11" s="12">
        <v>7</v>
      </c>
      <c r="H11" s="10">
        <v>8</v>
      </c>
      <c r="I11" s="30"/>
      <c r="J11" s="30"/>
      <c r="K11" s="30"/>
    </row>
    <row r="12" spans="1:13" ht="12.75" customHeight="1">
      <c r="A12" s="14" t="s">
        <v>12</v>
      </c>
      <c r="B12" s="158" t="s">
        <v>40</v>
      </c>
      <c r="C12" s="158" t="s">
        <v>41</v>
      </c>
      <c r="D12" s="158" t="s">
        <v>42</v>
      </c>
      <c r="E12" s="15" t="s">
        <v>25</v>
      </c>
      <c r="F12" s="24" t="s">
        <v>396</v>
      </c>
      <c r="G12" s="46">
        <f aca="true" t="shared" si="0" ref="G12:G18">SUM(I12:K12)</f>
        <v>37360.08</v>
      </c>
      <c r="H12" s="24" t="s">
        <v>14</v>
      </c>
      <c r="K12" s="28">
        <v>37360.08</v>
      </c>
      <c r="L12" s="4" t="s">
        <v>383</v>
      </c>
      <c r="M12" s="4" t="s">
        <v>389</v>
      </c>
    </row>
    <row r="13" spans="1:13" s="17" customFormat="1" ht="76.5">
      <c r="A13" s="14" t="s">
        <v>28</v>
      </c>
      <c r="B13" s="159"/>
      <c r="C13" s="159"/>
      <c r="D13" s="159"/>
      <c r="E13" s="1" t="s">
        <v>21</v>
      </c>
      <c r="F13" s="24" t="s">
        <v>384</v>
      </c>
      <c r="G13" s="46">
        <f t="shared" si="0"/>
        <v>413718.8</v>
      </c>
      <c r="H13" s="24" t="s">
        <v>61</v>
      </c>
      <c r="I13" s="32"/>
      <c r="J13" s="32">
        <f>'[1]июнь'!$G$13</f>
        <v>0</v>
      </c>
      <c r="K13" s="32">
        <v>413718.8</v>
      </c>
      <c r="L13" s="17" t="s">
        <v>384</v>
      </c>
      <c r="M13" s="17" t="s">
        <v>390</v>
      </c>
    </row>
    <row r="14" spans="1:13" ht="25.5">
      <c r="A14" s="14" t="s">
        <v>29</v>
      </c>
      <c r="B14" s="159"/>
      <c r="C14" s="159"/>
      <c r="D14" s="159"/>
      <c r="E14" s="15" t="s">
        <v>24</v>
      </c>
      <c r="F14" s="22" t="s">
        <v>408</v>
      </c>
      <c r="G14" s="46">
        <f t="shared" si="0"/>
        <v>1958479.4200000002</v>
      </c>
      <c r="H14" s="24" t="s">
        <v>68</v>
      </c>
      <c r="I14" s="28">
        <f>сводка_2!H87</f>
        <v>649708.16</v>
      </c>
      <c r="J14" s="28">
        <v>442590</v>
      </c>
      <c r="K14" s="28">
        <v>866181.26</v>
      </c>
      <c r="L14" s="4" t="s">
        <v>385</v>
      </c>
      <c r="M14" s="4" t="s">
        <v>391</v>
      </c>
    </row>
    <row r="15" spans="1:11" s="19" customFormat="1" ht="12.75">
      <c r="A15" s="14" t="s">
        <v>30</v>
      </c>
      <c r="B15" s="159"/>
      <c r="C15" s="159"/>
      <c r="D15" s="159"/>
      <c r="E15" s="15" t="s">
        <v>23</v>
      </c>
      <c r="F15" s="22"/>
      <c r="G15" s="46">
        <f t="shared" si="0"/>
        <v>0</v>
      </c>
      <c r="H15" s="24"/>
      <c r="I15" s="28"/>
      <c r="J15" s="28"/>
      <c r="K15" s="28"/>
    </row>
    <row r="16" spans="1:13" s="19" customFormat="1" ht="12.75">
      <c r="A16" s="14" t="s">
        <v>31</v>
      </c>
      <c r="B16" s="159"/>
      <c r="C16" s="159"/>
      <c r="D16" s="159"/>
      <c r="E16" s="15" t="s">
        <v>27</v>
      </c>
      <c r="F16" s="22" t="s">
        <v>386</v>
      </c>
      <c r="G16" s="46">
        <f t="shared" si="0"/>
        <v>1277.46</v>
      </c>
      <c r="H16" s="24" t="s">
        <v>77</v>
      </c>
      <c r="I16" s="28"/>
      <c r="J16" s="28"/>
      <c r="K16" s="28">
        <v>1277.46</v>
      </c>
      <c r="L16" s="19" t="s">
        <v>386</v>
      </c>
      <c r="M16" s="19" t="s">
        <v>392</v>
      </c>
    </row>
    <row r="17" spans="1:13" s="19" customFormat="1" ht="38.25">
      <c r="A17" s="14" t="s">
        <v>32</v>
      </c>
      <c r="B17" s="159"/>
      <c r="C17" s="159"/>
      <c r="D17" s="159"/>
      <c r="E17" s="1" t="s">
        <v>22</v>
      </c>
      <c r="F17" s="22" t="s">
        <v>411</v>
      </c>
      <c r="G17" s="46">
        <f t="shared" si="0"/>
        <v>1189417.88</v>
      </c>
      <c r="H17" s="24" t="s">
        <v>62</v>
      </c>
      <c r="I17" s="28"/>
      <c r="J17" s="28">
        <v>527852.2</v>
      </c>
      <c r="K17" s="28">
        <v>661565.68</v>
      </c>
      <c r="L17" s="19" t="s">
        <v>387</v>
      </c>
      <c r="M17" s="19" t="s">
        <v>393</v>
      </c>
    </row>
    <row r="18" spans="1:13" s="19" customFormat="1" ht="213.75" customHeight="1">
      <c r="A18" s="14" t="s">
        <v>39</v>
      </c>
      <c r="B18" s="160"/>
      <c r="C18" s="160"/>
      <c r="D18" s="160"/>
      <c r="E18" s="15" t="s">
        <v>33</v>
      </c>
      <c r="F18" s="46" t="s">
        <v>412</v>
      </c>
      <c r="G18" s="46">
        <f t="shared" si="0"/>
        <v>2529265.12</v>
      </c>
      <c r="H18" s="24" t="s">
        <v>61</v>
      </c>
      <c r="I18" s="28"/>
      <c r="J18" s="28">
        <v>989622.2</v>
      </c>
      <c r="K18" s="28">
        <v>1539642.92</v>
      </c>
      <c r="L18" s="19" t="s">
        <v>388</v>
      </c>
      <c r="M18" s="19" t="s">
        <v>395</v>
      </c>
    </row>
    <row r="19" spans="7:13" ht="12.75">
      <c r="G19" s="23">
        <f>SUM(G12:G18)</f>
        <v>6129518.76</v>
      </c>
      <c r="I19" s="28">
        <f>SUM(I12:I18)</f>
        <v>649708.16</v>
      </c>
      <c r="J19" s="28">
        <f>SUM(J12:J18)</f>
        <v>1960064.4</v>
      </c>
      <c r="K19" s="28">
        <f>SUM(K12:K18)</f>
        <v>3519746.2</v>
      </c>
      <c r="M19" s="4" t="s">
        <v>394</v>
      </c>
    </row>
    <row r="27" ht="12.75">
      <c r="G27" s="4" t="s">
        <v>55</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dimension ref="A1:J24"/>
  <sheetViews>
    <sheetView view="pageBreakPreview" zoomScaleSheetLayoutView="100" zoomScalePageLayoutView="0" workbookViewId="0" topLeftCell="A1">
      <selection activeCell="H12" sqref="H12:H18"/>
    </sheetView>
  </sheetViews>
  <sheetFormatPr defaultColWidth="9.00390625" defaultRowHeight="12.75"/>
  <cols>
    <col min="1" max="1" width="7.00390625" style="3" customWidth="1"/>
    <col min="2" max="4" width="38.125" style="4" customWidth="1"/>
    <col min="5" max="5" width="40.25390625" style="5" customWidth="1"/>
    <col min="6" max="6" width="20.00390625" style="6" customWidth="1"/>
    <col min="7" max="7" width="20.00390625" style="4" customWidth="1"/>
    <col min="8" max="8" width="23.75390625" style="6" customWidth="1"/>
    <col min="9" max="10" width="15.00390625" style="5" customWidth="1"/>
    <col min="11" max="16384" width="9.125" style="4" customWidth="1"/>
  </cols>
  <sheetData>
    <row r="1" ht="12.75">
      <c r="H1" s="6" t="s">
        <v>6</v>
      </c>
    </row>
    <row r="2" ht="12.75">
      <c r="H2" s="6" t="s">
        <v>2</v>
      </c>
    </row>
    <row r="3" ht="12.75">
      <c r="H3" s="6" t="s">
        <v>3</v>
      </c>
    </row>
    <row r="4" spans="1:10" s="8" customFormat="1" ht="15.75">
      <c r="A4" s="7"/>
      <c r="E4" s="9"/>
      <c r="F4" s="27"/>
      <c r="H4" s="27"/>
      <c r="I4" s="9"/>
      <c r="J4" s="9"/>
    </row>
    <row r="5" spans="1:10" s="8" customFormat="1" ht="15.75">
      <c r="A5" s="7"/>
      <c r="E5" s="9"/>
      <c r="F5" s="27"/>
      <c r="H5" s="27"/>
      <c r="I5" s="9"/>
      <c r="J5" s="9"/>
    </row>
    <row r="6" spans="1:8" ht="16.5">
      <c r="A6" s="157" t="s">
        <v>7</v>
      </c>
      <c r="B6" s="157"/>
      <c r="C6" s="157"/>
      <c r="D6" s="157"/>
      <c r="E6" s="157"/>
      <c r="F6" s="157"/>
      <c r="G6" s="157"/>
      <c r="H6" s="157"/>
    </row>
    <row r="7" spans="1:8" ht="16.5">
      <c r="A7" s="157" t="s">
        <v>304</v>
      </c>
      <c r="B7" s="157"/>
      <c r="C7" s="157"/>
      <c r="D7" s="157"/>
      <c r="E7" s="157"/>
      <c r="F7" s="157"/>
      <c r="G7" s="157"/>
      <c r="H7" s="157"/>
    </row>
    <row r="8" spans="1:8" ht="16.5">
      <c r="A8" s="157"/>
      <c r="B8" s="157"/>
      <c r="C8" s="157"/>
      <c r="D8" s="157"/>
      <c r="E8" s="157"/>
      <c r="F8" s="157"/>
      <c r="G8" s="157"/>
      <c r="H8" s="157"/>
    </row>
    <row r="9" spans="1:10" s="8" customFormat="1" ht="15.75">
      <c r="A9" s="7"/>
      <c r="E9" s="9"/>
      <c r="F9" s="27"/>
      <c r="H9" s="27"/>
      <c r="I9" s="9"/>
      <c r="J9" s="9"/>
    </row>
    <row r="10" spans="1:8" s="11" customFormat="1" ht="90">
      <c r="A10" s="10" t="s">
        <v>0</v>
      </c>
      <c r="B10" s="10" t="s">
        <v>1</v>
      </c>
      <c r="C10" s="10" t="s">
        <v>5</v>
      </c>
      <c r="D10" s="10" t="s">
        <v>4</v>
      </c>
      <c r="E10" s="10" t="s">
        <v>8</v>
      </c>
      <c r="F10" s="10" t="s">
        <v>9</v>
      </c>
      <c r="G10" s="10" t="s">
        <v>10</v>
      </c>
      <c r="H10" s="10" t="s">
        <v>11</v>
      </c>
    </row>
    <row r="11" spans="1:10" s="13" customFormat="1" ht="11.25">
      <c r="A11" s="12">
        <v>1</v>
      </c>
      <c r="B11" s="12">
        <v>2</v>
      </c>
      <c r="C11" s="12">
        <v>3</v>
      </c>
      <c r="D11" s="12">
        <v>4</v>
      </c>
      <c r="E11" s="10">
        <v>5</v>
      </c>
      <c r="F11" s="10">
        <v>6</v>
      </c>
      <c r="G11" s="12">
        <v>7</v>
      </c>
      <c r="H11" s="10">
        <v>8</v>
      </c>
      <c r="I11" s="11"/>
      <c r="J11" s="11"/>
    </row>
    <row r="12" spans="1:8" ht="12.75" customHeight="1">
      <c r="A12" s="14" t="s">
        <v>12</v>
      </c>
      <c r="B12" s="158" t="s">
        <v>40</v>
      </c>
      <c r="C12" s="158" t="s">
        <v>41</v>
      </c>
      <c r="D12" s="158" t="s">
        <v>42</v>
      </c>
      <c r="E12" s="15" t="s">
        <v>25</v>
      </c>
      <c r="F12" s="24" t="s">
        <v>396</v>
      </c>
      <c r="G12" s="76">
        <f>апрель!G12+май!G12+июнь!G12</f>
        <v>37360.08</v>
      </c>
      <c r="H12" s="24" t="s">
        <v>14</v>
      </c>
    </row>
    <row r="13" spans="1:10" s="17" customFormat="1" ht="76.5">
      <c r="A13" s="14" t="s">
        <v>28</v>
      </c>
      <c r="B13" s="159"/>
      <c r="C13" s="159"/>
      <c r="D13" s="159"/>
      <c r="E13" s="1" t="s">
        <v>21</v>
      </c>
      <c r="F13" s="24" t="s">
        <v>403</v>
      </c>
      <c r="G13" s="76">
        <f>апрель!G13+май!G13+июнь!G13</f>
        <v>2267515.63</v>
      </c>
      <c r="H13" s="16" t="s">
        <v>61</v>
      </c>
      <c r="I13" s="48"/>
      <c r="J13" s="48"/>
    </row>
    <row r="14" spans="1:8" ht="38.25">
      <c r="A14" s="14" t="s">
        <v>29</v>
      </c>
      <c r="B14" s="159"/>
      <c r="C14" s="159"/>
      <c r="D14" s="159"/>
      <c r="E14" s="15" t="s">
        <v>24</v>
      </c>
      <c r="F14" s="24" t="s">
        <v>409</v>
      </c>
      <c r="G14" s="76">
        <f>апрель!G14+май!G14+июнь!G14</f>
        <v>15782017.964999998</v>
      </c>
      <c r="H14" s="24" t="s">
        <v>68</v>
      </c>
    </row>
    <row r="15" spans="1:10" s="19" customFormat="1" ht="12.75">
      <c r="A15" s="14" t="s">
        <v>30</v>
      </c>
      <c r="B15" s="159"/>
      <c r="C15" s="159"/>
      <c r="D15" s="159"/>
      <c r="E15" s="15" t="s">
        <v>23</v>
      </c>
      <c r="F15" s="24" t="s">
        <v>58</v>
      </c>
      <c r="G15" s="76">
        <f>апрель!G15+май!J15+июнь!G15</f>
        <v>10952000</v>
      </c>
      <c r="H15" s="16" t="s">
        <v>407</v>
      </c>
      <c r="I15" s="50"/>
      <c r="J15" s="50"/>
    </row>
    <row r="16" spans="1:10" s="19" customFormat="1" ht="25.5">
      <c r="A16" s="14" t="s">
        <v>31</v>
      </c>
      <c r="B16" s="159"/>
      <c r="C16" s="159"/>
      <c r="D16" s="159"/>
      <c r="E16" s="15" t="s">
        <v>27</v>
      </c>
      <c r="F16" s="57" t="s">
        <v>397</v>
      </c>
      <c r="G16" s="76">
        <f>апрель!G16+май!G16+июнь!G16</f>
        <v>999431.64</v>
      </c>
      <c r="H16" s="16" t="s">
        <v>68</v>
      </c>
      <c r="I16" s="50"/>
      <c r="J16" s="50"/>
    </row>
    <row r="17" spans="1:10" s="19" customFormat="1" ht="38.25">
      <c r="A17" s="14" t="s">
        <v>32</v>
      </c>
      <c r="B17" s="159"/>
      <c r="C17" s="159"/>
      <c r="D17" s="159"/>
      <c r="E17" s="1" t="s">
        <v>22</v>
      </c>
      <c r="F17" s="24" t="s">
        <v>410</v>
      </c>
      <c r="G17" s="76">
        <f>апрель!G17+май!G17+июнь!G17</f>
        <v>4070955.79</v>
      </c>
      <c r="H17" s="24" t="s">
        <v>61</v>
      </c>
      <c r="I17" s="50"/>
      <c r="J17" s="50"/>
    </row>
    <row r="18" spans="1:10" s="19" customFormat="1" ht="399.75" customHeight="1">
      <c r="A18" s="14" t="s">
        <v>39</v>
      </c>
      <c r="B18" s="160"/>
      <c r="C18" s="160"/>
      <c r="D18" s="160"/>
      <c r="E18" s="58" t="s">
        <v>33</v>
      </c>
      <c r="F18" s="46" t="s">
        <v>413</v>
      </c>
      <c r="G18" s="46">
        <f>апрель!G18+май!G18+июнь!G18</f>
        <v>5415278.21</v>
      </c>
      <c r="H18" s="46" t="s">
        <v>61</v>
      </c>
      <c r="I18" s="156">
        <f>G18-апрель!G18-май!G18-июнь!G18</f>
        <v>0</v>
      </c>
      <c r="J18" s="50"/>
    </row>
    <row r="19" ht="12.75">
      <c r="G19" s="23">
        <f>SUM(G12:G18)</f>
        <v>39524559.315</v>
      </c>
    </row>
    <row r="21" ht="12.75">
      <c r="G21" s="26">
        <f>G19-июнь!G19-май!G19-апрель!G19</f>
        <v>0</v>
      </c>
    </row>
    <row r="24" ht="12.75">
      <c r="G24" s="37">
        <f>G18-апрель!G18-май!G18-июнь!G18</f>
        <v>0</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dimension ref="A1:K24"/>
  <sheetViews>
    <sheetView zoomScale="90" zoomScaleNormal="90" zoomScaleSheetLayoutView="100" zoomScalePageLayoutView="0" workbookViewId="0" topLeftCell="A10">
      <selection activeCell="I12" sqref="I12:K18"/>
    </sheetView>
  </sheetViews>
  <sheetFormatPr defaultColWidth="9.00390625" defaultRowHeight="12.75" outlineLevelCol="1"/>
  <cols>
    <col min="1" max="1" width="7.00390625" style="3" customWidth="1"/>
    <col min="2" max="2" width="52.875" style="4" customWidth="1"/>
    <col min="3" max="4" width="30.875" style="4" customWidth="1"/>
    <col min="5" max="5" width="40.25390625" style="5" customWidth="1"/>
    <col min="6" max="6" width="20.00390625" style="3" customWidth="1"/>
    <col min="7" max="7" width="20.00390625" style="4" customWidth="1"/>
    <col min="8" max="8" width="23.75390625" style="6" customWidth="1"/>
    <col min="9" max="9" width="13.625" style="19" hidden="1" customWidth="1" outlineLevel="1"/>
    <col min="10" max="10" width="14.75390625" style="19" hidden="1" customWidth="1" outlineLevel="1"/>
    <col min="11" max="11" width="13.875" style="19" hidden="1" customWidth="1" outlineLevel="1"/>
    <col min="12" max="12" width="9.125" style="4" customWidth="1" collapsed="1"/>
    <col min="13" max="16384" width="9.125" style="4" customWidth="1"/>
  </cols>
  <sheetData>
    <row r="1" ht="12.75">
      <c r="H1" s="6" t="s">
        <v>6</v>
      </c>
    </row>
    <row r="2" ht="12.75">
      <c r="H2" s="6" t="s">
        <v>2</v>
      </c>
    </row>
    <row r="3" ht="12.75">
      <c r="H3" s="6" t="s">
        <v>3</v>
      </c>
    </row>
    <row r="4" spans="1:11" s="8" customFormat="1" ht="15.75">
      <c r="A4" s="7"/>
      <c r="E4" s="9"/>
      <c r="F4" s="7"/>
      <c r="H4" s="27"/>
      <c r="I4" s="20"/>
      <c r="J4" s="20"/>
      <c r="K4" s="20"/>
    </row>
    <row r="5" spans="1:11" s="8" customFormat="1" ht="15.75">
      <c r="A5" s="7"/>
      <c r="E5" s="9"/>
      <c r="F5" s="7"/>
      <c r="H5" s="27"/>
      <c r="I5" s="20"/>
      <c r="J5" s="20"/>
      <c r="K5" s="20"/>
    </row>
    <row r="6" spans="1:8" ht="16.5">
      <c r="A6" s="157" t="s">
        <v>7</v>
      </c>
      <c r="B6" s="157"/>
      <c r="C6" s="157"/>
      <c r="D6" s="157"/>
      <c r="E6" s="157"/>
      <c r="F6" s="157"/>
      <c r="G6" s="157"/>
      <c r="H6" s="157"/>
    </row>
    <row r="7" spans="1:8" ht="16.5">
      <c r="A7" s="157" t="s">
        <v>477</v>
      </c>
      <c r="B7" s="157"/>
      <c r="C7" s="157"/>
      <c r="D7" s="157"/>
      <c r="E7" s="157"/>
      <c r="F7" s="157"/>
      <c r="G7" s="157"/>
      <c r="H7" s="157"/>
    </row>
    <row r="8" spans="1:8" ht="16.5">
      <c r="A8" s="157"/>
      <c r="B8" s="157"/>
      <c r="C8" s="157"/>
      <c r="D8" s="157"/>
      <c r="E8" s="157"/>
      <c r="F8" s="157"/>
      <c r="G8" s="157"/>
      <c r="H8" s="157"/>
    </row>
    <row r="9" spans="1:11" s="8" customFormat="1" ht="15.75">
      <c r="A9" s="7"/>
      <c r="E9" s="9"/>
      <c r="F9" s="7"/>
      <c r="H9" s="27"/>
      <c r="I9" s="20"/>
      <c r="J9" s="20"/>
      <c r="K9" s="20"/>
    </row>
    <row r="10" spans="1:11" s="11" customFormat="1" ht="90">
      <c r="A10" s="10" t="s">
        <v>0</v>
      </c>
      <c r="B10" s="10" t="s">
        <v>1</v>
      </c>
      <c r="C10" s="10" t="s">
        <v>5</v>
      </c>
      <c r="D10" s="10" t="s">
        <v>4</v>
      </c>
      <c r="E10" s="10" t="s">
        <v>8</v>
      </c>
      <c r="F10" s="10" t="s">
        <v>9</v>
      </c>
      <c r="G10" s="10" t="s">
        <v>10</v>
      </c>
      <c r="H10" s="10" t="s">
        <v>11</v>
      </c>
      <c r="I10" s="29" t="s">
        <v>54</v>
      </c>
      <c r="J10" s="29" t="s">
        <v>35</v>
      </c>
      <c r="K10" s="29" t="s">
        <v>17</v>
      </c>
    </row>
    <row r="11" spans="1:11" s="13" customFormat="1" ht="11.25">
      <c r="A11" s="12">
        <v>1</v>
      </c>
      <c r="B11" s="12">
        <v>2</v>
      </c>
      <c r="C11" s="12">
        <v>3</v>
      </c>
      <c r="D11" s="12">
        <v>4</v>
      </c>
      <c r="E11" s="10">
        <v>5</v>
      </c>
      <c r="F11" s="12">
        <v>6</v>
      </c>
      <c r="G11" s="12">
        <v>7</v>
      </c>
      <c r="H11" s="10">
        <v>8</v>
      </c>
      <c r="I11" s="21"/>
      <c r="J11" s="21"/>
      <c r="K11" s="21"/>
    </row>
    <row r="12" spans="1:11" ht="25.5" customHeight="1">
      <c r="A12" s="14" t="s">
        <v>12</v>
      </c>
      <c r="B12" s="158" t="s">
        <v>40</v>
      </c>
      <c r="C12" s="158" t="s">
        <v>41</v>
      </c>
      <c r="D12" s="158" t="s">
        <v>42</v>
      </c>
      <c r="E12" s="15" t="s">
        <v>25</v>
      </c>
      <c r="F12" s="59" t="s">
        <v>478</v>
      </c>
      <c r="G12" s="60">
        <f>SUM(I12:K12)</f>
        <v>9309233.147</v>
      </c>
      <c r="H12" s="59" t="s">
        <v>69</v>
      </c>
      <c r="I12" s="144">
        <f>сводка_2!H88+сводка_2!H91+сводка_2!H92+сводка_2!H93+сводка_2!H94</f>
        <v>8356678.317</v>
      </c>
      <c r="J12" s="144"/>
      <c r="K12" s="144">
        <v>952554.8300000001</v>
      </c>
    </row>
    <row r="13" spans="1:11" s="17" customFormat="1" ht="76.5">
      <c r="A13" s="14" t="s">
        <v>28</v>
      </c>
      <c r="B13" s="159"/>
      <c r="C13" s="159"/>
      <c r="D13" s="159"/>
      <c r="E13" s="1" t="s">
        <v>21</v>
      </c>
      <c r="F13" s="59" t="s">
        <v>479</v>
      </c>
      <c r="G13" s="60">
        <f aca="true" t="shared" si="0" ref="G13:G18">SUM(I13:K13)</f>
        <v>197031.87</v>
      </c>
      <c r="H13" s="59" t="s">
        <v>14</v>
      </c>
      <c r="I13" s="144"/>
      <c r="J13" s="144"/>
      <c r="K13" s="144">
        <v>197031.87</v>
      </c>
    </row>
    <row r="14" spans="1:11" ht="25.5">
      <c r="A14" s="14" t="s">
        <v>29</v>
      </c>
      <c r="B14" s="159"/>
      <c r="C14" s="159"/>
      <c r="D14" s="159"/>
      <c r="E14" s="15" t="s">
        <v>24</v>
      </c>
      <c r="F14" s="60" t="s">
        <v>480</v>
      </c>
      <c r="G14" s="60">
        <f t="shared" si="0"/>
        <v>2701062</v>
      </c>
      <c r="H14" s="59" t="s">
        <v>61</v>
      </c>
      <c r="I14" s="144">
        <f>сводка_2!H95</f>
        <v>885996</v>
      </c>
      <c r="J14" s="144">
        <v>311800</v>
      </c>
      <c r="K14" s="144">
        <v>1503266</v>
      </c>
    </row>
    <row r="15" spans="1:11" s="19" customFormat="1" ht="12.75">
      <c r="A15" s="14" t="s">
        <v>30</v>
      </c>
      <c r="B15" s="159"/>
      <c r="C15" s="159"/>
      <c r="D15" s="159"/>
      <c r="E15" s="15" t="s">
        <v>23</v>
      </c>
      <c r="F15" s="60"/>
      <c r="G15" s="60">
        <f t="shared" si="0"/>
        <v>0</v>
      </c>
      <c r="H15" s="59"/>
      <c r="I15" s="144"/>
      <c r="J15" s="144"/>
      <c r="K15" s="144"/>
    </row>
    <row r="16" spans="1:11" s="19" customFormat="1" ht="12.75">
      <c r="A16" s="14" t="s">
        <v>31</v>
      </c>
      <c r="B16" s="159"/>
      <c r="C16" s="159"/>
      <c r="D16" s="159"/>
      <c r="E16" s="15" t="s">
        <v>27</v>
      </c>
      <c r="F16" s="60" t="s">
        <v>481</v>
      </c>
      <c r="G16" s="60">
        <f t="shared" si="0"/>
        <v>3736.2</v>
      </c>
      <c r="H16" s="59" t="s">
        <v>14</v>
      </c>
      <c r="I16" s="144"/>
      <c r="J16" s="144"/>
      <c r="K16" s="144">
        <v>3736.2</v>
      </c>
    </row>
    <row r="17" spans="1:11" s="19" customFormat="1" ht="38.25">
      <c r="A17" s="14" t="s">
        <v>32</v>
      </c>
      <c r="B17" s="159"/>
      <c r="C17" s="159"/>
      <c r="D17" s="159"/>
      <c r="E17" s="1" t="s">
        <v>22</v>
      </c>
      <c r="F17" s="60" t="s">
        <v>482</v>
      </c>
      <c r="G17" s="60">
        <f t="shared" si="0"/>
        <v>1042467.68</v>
      </c>
      <c r="H17" s="59" t="s">
        <v>61</v>
      </c>
      <c r="I17" s="144"/>
      <c r="J17" s="144">
        <v>324950</v>
      </c>
      <c r="K17" s="144">
        <v>717517.68</v>
      </c>
    </row>
    <row r="18" spans="1:11" s="19" customFormat="1" ht="304.5" customHeight="1">
      <c r="A18" s="14" t="s">
        <v>39</v>
      </c>
      <c r="B18" s="160"/>
      <c r="C18" s="160"/>
      <c r="D18" s="160"/>
      <c r="E18" s="74" t="s">
        <v>33</v>
      </c>
      <c r="F18" s="59" t="s">
        <v>483</v>
      </c>
      <c r="G18" s="60">
        <f t="shared" si="0"/>
        <v>1256298.35</v>
      </c>
      <c r="H18" s="59" t="s">
        <v>62</v>
      </c>
      <c r="I18" s="144"/>
      <c r="J18" s="144">
        <v>714958.26</v>
      </c>
      <c r="K18" s="144">
        <v>541340.09</v>
      </c>
    </row>
    <row r="19" spans="7:11" ht="12.75">
      <c r="G19" s="23">
        <f>SUM(G12:G18)</f>
        <v>14509829.246999998</v>
      </c>
      <c r="I19" s="28">
        <f>SUM(I12:I18)</f>
        <v>9242674.317</v>
      </c>
      <c r="J19" s="28">
        <f>SUM(J12:J18)</f>
        <v>1351708.26</v>
      </c>
      <c r="K19" s="28">
        <f>SUM(K12:K18)</f>
        <v>3915446.6700000004</v>
      </c>
    </row>
    <row r="24" ht="12.75">
      <c r="G24" s="26">
        <f>G19+август!G19+сентябрь!G19</f>
        <v>58893437.59063099</v>
      </c>
    </row>
  </sheetData>
  <sheetProtection/>
  <mergeCells count="6">
    <mergeCell ref="A6:H6"/>
    <mergeCell ref="A7:H7"/>
    <mergeCell ref="A8:H8"/>
    <mergeCell ref="B12:B18"/>
    <mergeCell ref="C12:C18"/>
    <mergeCell ref="D12:D18"/>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Шамаева Ирина Олеговна</cp:lastModifiedBy>
  <cp:lastPrinted>2017-04-25T00:32:28Z</cp:lastPrinted>
  <dcterms:created xsi:type="dcterms:W3CDTF">2012-02-10T12:30:27Z</dcterms:created>
  <dcterms:modified xsi:type="dcterms:W3CDTF">2019-01-30T00:11:47Z</dcterms:modified>
  <cp:category/>
  <cp:version/>
  <cp:contentType/>
  <cp:contentStatus/>
</cp:coreProperties>
</file>