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sap02\UMTO\ОМТСиТ 2016 г\ФАС\2014\"/>
    </mc:Choice>
  </mc:AlternateContent>
  <bookViews>
    <workbookView xWindow="0" yWindow="0" windowWidth="28770" windowHeight="11970" tabRatio="644" firstSheet="1" activeTab="17"/>
  </bookViews>
  <sheets>
    <sheet name="2015" sheetId="1" state="hidden" r:id="rId1"/>
    <sheet name="январь" sheetId="2" r:id="rId2"/>
    <sheet name="февраль" sheetId="3" r:id="rId3"/>
    <sheet name="март" sheetId="4" r:id="rId4"/>
    <sheet name="1 квартал" sheetId="14" r:id="rId5"/>
    <sheet name="апрель" sheetId="5" r:id="rId6"/>
    <sheet name="май" sheetId="6" r:id="rId7"/>
    <sheet name="июнь" sheetId="7" r:id="rId8"/>
    <sheet name="2 квартал" sheetId="15" r:id="rId9"/>
    <sheet name="июль" sheetId="8" r:id="rId10"/>
    <sheet name="август" sheetId="9" r:id="rId11"/>
    <sheet name="сентябрь" sheetId="10" r:id="rId12"/>
    <sheet name="3 квартал" sheetId="16" r:id="rId13"/>
    <sheet name="октябрь" sheetId="11" r:id="rId14"/>
    <sheet name="ноябрь" sheetId="12" r:id="rId15"/>
    <sheet name="декабрь" sheetId="13" r:id="rId16"/>
    <sheet name="4 квартал" sheetId="17" r:id="rId17"/>
    <sheet name="2014" sheetId="18" r:id="rId18"/>
  </sheets>
  <definedNames>
    <definedName name="_xlnm._FilterDatabase" localSheetId="0" hidden="1">'2015'!$A$10:$N$86</definedName>
    <definedName name="_xlnm.Print_Area" localSheetId="4">'1 квартал'!$A$1:$H$12</definedName>
    <definedName name="_xlnm.Print_Area" localSheetId="8">'2 квартал'!$A$1:$H$12</definedName>
    <definedName name="_xlnm.Print_Area" localSheetId="17">'2014'!$A$1:$H$12</definedName>
    <definedName name="_xlnm.Print_Area" localSheetId="0">'2015'!$A$1:$I$12</definedName>
    <definedName name="_xlnm.Print_Area" localSheetId="12">'3 квартал'!$A$1:$H$12</definedName>
    <definedName name="_xlnm.Print_Area" localSheetId="16">'4 квартал'!$A$1:$H$12</definedName>
    <definedName name="_xlnm.Print_Area" localSheetId="10">август!$A$1:$H$12</definedName>
    <definedName name="_xlnm.Print_Area" localSheetId="5">апрель!$A$1:$H$12</definedName>
    <definedName name="_xlnm.Print_Area" localSheetId="15">декабрь!$A$1:$H$12</definedName>
    <definedName name="_xlnm.Print_Area" localSheetId="9">июль!$A$1:$H$12</definedName>
    <definedName name="_xlnm.Print_Area" localSheetId="7">июнь!$A$1:$H$12</definedName>
    <definedName name="_xlnm.Print_Area" localSheetId="6">май!$A$1:$H$12</definedName>
    <definedName name="_xlnm.Print_Area" localSheetId="3">март!$A$1:$H$12</definedName>
    <definedName name="_xlnm.Print_Area" localSheetId="14">ноябрь!$A$1:$H$12</definedName>
    <definedName name="_xlnm.Print_Area" localSheetId="13">октябрь!$A$1:$H$12</definedName>
    <definedName name="_xlnm.Print_Area" localSheetId="11">сентябрь!$A$1:$H$12</definedName>
    <definedName name="_xlnm.Print_Area" localSheetId="2">февраль!$A$1:$H$12</definedName>
    <definedName name="_xlnm.Print_Area" localSheetId="1">январь!$A$1:$H$12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8" l="1"/>
  <c r="G13" i="18"/>
  <c r="G14" i="18"/>
  <c r="G15" i="18"/>
  <c r="G16" i="18"/>
  <c r="G17" i="18"/>
  <c r="G18" i="18"/>
  <c r="G19" i="18"/>
  <c r="G20" i="18"/>
  <c r="G21" i="18"/>
  <c r="G13" i="17"/>
  <c r="G14" i="17"/>
  <c r="G15" i="17"/>
  <c r="G16" i="17"/>
  <c r="G17" i="17"/>
  <c r="G18" i="17"/>
  <c r="G19" i="17"/>
  <c r="G20" i="17"/>
  <c r="G21" i="17"/>
  <c r="G22" i="17"/>
  <c r="G21" i="13"/>
  <c r="G20" i="13"/>
  <c r="G19" i="13"/>
  <c r="G18" i="13"/>
  <c r="G17" i="13"/>
  <c r="G16" i="13"/>
  <c r="G15" i="13"/>
  <c r="G14" i="13"/>
  <c r="G13" i="13"/>
  <c r="G12" i="13"/>
  <c r="G13" i="12"/>
  <c r="G14" i="12"/>
  <c r="G15" i="12"/>
  <c r="G16" i="12"/>
  <c r="G17" i="12"/>
  <c r="G18" i="12"/>
  <c r="G19" i="12"/>
  <c r="G12" i="12"/>
  <c r="F13" i="12"/>
  <c r="G22" i="16"/>
  <c r="G13" i="16"/>
  <c r="G14" i="16"/>
  <c r="G15" i="16"/>
  <c r="G16" i="16"/>
  <c r="G17" i="16"/>
  <c r="G18" i="16"/>
  <c r="G19" i="16"/>
  <c r="G20" i="16"/>
  <c r="G21" i="16"/>
  <c r="G20" i="10"/>
  <c r="G19" i="10"/>
  <c r="G18" i="10"/>
  <c r="G17" i="10"/>
  <c r="G16" i="10"/>
  <c r="G15" i="10"/>
  <c r="G14" i="10"/>
  <c r="F17" i="10"/>
  <c r="F15" i="10"/>
  <c r="G12" i="10"/>
  <c r="G23" i="9"/>
  <c r="G13" i="9"/>
  <c r="G14" i="9"/>
  <c r="G15" i="9"/>
  <c r="G16" i="9"/>
  <c r="G17" i="9"/>
  <c r="G18" i="9"/>
  <c r="G19" i="9"/>
  <c r="G20" i="9"/>
  <c r="G21" i="9"/>
  <c r="G12" i="9"/>
  <c r="G13" i="8"/>
  <c r="G14" i="8"/>
  <c r="G15" i="8"/>
  <c r="G16" i="8"/>
  <c r="G17" i="8"/>
  <c r="G18" i="8"/>
  <c r="G19" i="8"/>
  <c r="G20" i="8"/>
  <c r="G12" i="8"/>
  <c r="G13" i="15"/>
  <c r="G14" i="15"/>
  <c r="G15" i="15"/>
  <c r="G16" i="15"/>
  <c r="G17" i="15"/>
  <c r="G18" i="15"/>
  <c r="G19" i="15"/>
  <c r="G20" i="15"/>
  <c r="G21" i="15"/>
  <c r="G22" i="15"/>
  <c r="F12" i="7"/>
  <c r="G18" i="7"/>
  <c r="G19" i="7"/>
  <c r="G20" i="7"/>
  <c r="G17" i="7"/>
  <c r="G14" i="7"/>
  <c r="G15" i="7"/>
  <c r="G16" i="7"/>
  <c r="G13" i="7"/>
  <c r="G12" i="7"/>
  <c r="G23" i="6"/>
  <c r="G22" i="6"/>
  <c r="G13" i="6"/>
  <c r="G14" i="6"/>
  <c r="G15" i="6"/>
  <c r="G16" i="6"/>
  <c r="G17" i="6"/>
  <c r="G18" i="6"/>
  <c r="G19" i="6"/>
  <c r="G20" i="6"/>
  <c r="G12" i="6"/>
  <c r="G23" i="5"/>
  <c r="G20" i="5"/>
  <c r="G19" i="5"/>
  <c r="G18" i="5"/>
  <c r="G16" i="5"/>
  <c r="G15" i="5"/>
  <c r="G14" i="5"/>
  <c r="G13" i="5"/>
  <c r="G12" i="5"/>
  <c r="G17" i="5"/>
  <c r="G13" i="14"/>
  <c r="G14" i="14"/>
  <c r="G15" i="14"/>
  <c r="G16" i="14"/>
  <c r="G17" i="14"/>
  <c r="G18" i="14"/>
  <c r="G19" i="14"/>
  <c r="G20" i="14"/>
  <c r="G21" i="14"/>
  <c r="G22" i="14"/>
  <c r="G12" i="14"/>
  <c r="G13" i="4"/>
  <c r="G14" i="4"/>
  <c r="G15" i="4"/>
  <c r="G16" i="4"/>
  <c r="G17" i="4"/>
  <c r="G18" i="4"/>
  <c r="G19" i="4"/>
  <c r="G20" i="4"/>
  <c r="G21" i="4"/>
  <c r="G23" i="3"/>
  <c r="G13" i="3"/>
  <c r="G14" i="3"/>
  <c r="G15" i="3"/>
  <c r="G16" i="3"/>
  <c r="G17" i="3"/>
  <c r="G18" i="3"/>
  <c r="G19" i="3"/>
  <c r="G20" i="3"/>
  <c r="G21" i="3"/>
  <c r="G22" i="3"/>
  <c r="G12" i="3"/>
  <c r="G21" i="2"/>
  <c r="G20" i="2"/>
  <c r="G19" i="2"/>
  <c r="G18" i="2"/>
  <c r="G17" i="2"/>
  <c r="G16" i="2"/>
  <c r="G15" i="2"/>
  <c r="G14" i="2"/>
  <c r="G13" i="2"/>
  <c r="G12" i="2"/>
  <c r="J17" i="15" l="1"/>
  <c r="L17" i="7"/>
  <c r="J13" i="15"/>
  <c r="K13" i="6"/>
  <c r="J17" i="13"/>
  <c r="K17" i="5"/>
  <c r="H15" i="7" l="1"/>
  <c r="I17" i="3" l="1"/>
  <c r="I17" i="7" l="1"/>
  <c r="I17" i="5"/>
  <c r="I17" i="4"/>
  <c r="I12" i="4"/>
  <c r="G12" i="4" s="1"/>
  <c r="H23" i="1" l="1"/>
  <c r="H16" i="12"/>
  <c r="G23" i="10"/>
  <c r="G89" i="1"/>
  <c r="G90" i="1"/>
  <c r="H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 s="1"/>
  <c r="A40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46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H13" i="1"/>
  <c r="H14" i="1"/>
  <c r="H15" i="1"/>
  <c r="H16" i="1"/>
  <c r="H17" i="1"/>
  <c r="H18" i="1"/>
  <c r="H19" i="1"/>
  <c r="H20" i="1"/>
  <c r="H21" i="1"/>
  <c r="H22" i="1"/>
  <c r="H24" i="1"/>
  <c r="H26" i="1"/>
  <c r="H27" i="1"/>
  <c r="H28" i="1"/>
  <c r="H29" i="1"/>
  <c r="H30" i="1"/>
  <c r="H31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88" i="1" l="1"/>
  <c r="G12" i="17"/>
  <c r="G12" i="16"/>
  <c r="G23" i="11"/>
  <c r="G23" i="7"/>
  <c r="G23" i="13" l="1"/>
  <c r="G23" i="4"/>
  <c r="G23" i="12"/>
  <c r="G23" i="16"/>
  <c r="G12" i="15"/>
  <c r="G12" i="18" s="1"/>
  <c r="G23" i="17"/>
  <c r="G23" i="8"/>
  <c r="G23" i="2"/>
  <c r="G23" i="18" l="1"/>
  <c r="G23" i="15"/>
  <c r="G23" i="14"/>
</calcChain>
</file>

<file path=xl/sharedStrings.xml><?xml version="1.0" encoding="utf-8"?>
<sst xmlns="http://schemas.openxmlformats.org/spreadsheetml/2006/main" count="1405" uniqueCount="347">
  <si>
    <t>декабрь</t>
  </si>
  <si>
    <t>197/15-мтс от 28.12.2015г</t>
  </si>
  <si>
    <t>ООО "Сервис-Ойл"</t>
  </si>
  <si>
    <t>конкурс</t>
  </si>
  <si>
    <t>Бензин и дизтопливо</t>
  </si>
  <si>
    <t>192/15-мтс от 28.12.2015г</t>
  </si>
  <si>
    <t>190/15-мтс от 28.12.2015г</t>
  </si>
  <si>
    <t>76,412тонн</t>
  </si>
  <si>
    <t>октябрь</t>
  </si>
  <si>
    <t>162/15-мтс от 06.10.2015г</t>
  </si>
  <si>
    <t>161/15-мтс от 06.10.2015г</t>
  </si>
  <si>
    <t>ОАО "Саханефтегазсбыт"</t>
  </si>
  <si>
    <t>157/15-мтс от 06.10.2015г</t>
  </si>
  <si>
    <t>155/15-мтс от 06.10.2015г</t>
  </si>
  <si>
    <t>5000л</t>
  </si>
  <si>
    <t>июнь</t>
  </si>
  <si>
    <t>113/15-мтс от 25.06.2015г</t>
  </si>
  <si>
    <t>112/15-мтс от 25.06.2015г</t>
  </si>
  <si>
    <t>111/15-мтс от 25.06.2015г</t>
  </si>
  <si>
    <t>7,593т</t>
  </si>
  <si>
    <t>109/15-мтс от 25.06.2015г</t>
  </si>
  <si>
    <t>108/15-мтс от 25.06.2015г</t>
  </si>
  <si>
    <t>37,114т</t>
  </si>
  <si>
    <t>апрель</t>
  </si>
  <si>
    <t>57/15-мтс от 01.04.2015г</t>
  </si>
  <si>
    <t>7,531т</t>
  </si>
  <si>
    <t>55/15-мтс от 01.04.2015г</t>
  </si>
  <si>
    <t>37,977т</t>
  </si>
  <si>
    <t>53/15-мтс от 01.04.2015г</t>
  </si>
  <si>
    <t>52/15-мтс от 01.04.2015г</t>
  </si>
  <si>
    <t>февраль</t>
  </si>
  <si>
    <t>33/15-мтс от 26.02.2015г</t>
  </si>
  <si>
    <t>запрос котировок</t>
  </si>
  <si>
    <t>1914л</t>
  </si>
  <si>
    <t>32/15-мтс от 26.02.2015г</t>
  </si>
  <si>
    <t>31/15-мтс от 26.02.2015г</t>
  </si>
  <si>
    <t>27437,17л</t>
  </si>
  <si>
    <t>30/15-мтс от 26.02.2015г</t>
  </si>
  <si>
    <t>январь</t>
  </si>
  <si>
    <t>22/15-мтс от 29.01.2015г.</t>
  </si>
  <si>
    <t>18,947тонн</t>
  </si>
  <si>
    <t>20/15-мтс от 29.01.2015г.</t>
  </si>
  <si>
    <t>22,5тонн</t>
  </si>
  <si>
    <t>19/15-мтс от 29.01.2015г.</t>
  </si>
  <si>
    <t>18/15-мтс от 29.01.2015г</t>
  </si>
  <si>
    <t>17/15-мтс от 29.01.2015г</t>
  </si>
  <si>
    <t>200/15-мтс от 29.12.2015г.</t>
  </si>
  <si>
    <t>ООО "НПФ "РАСКО"</t>
  </si>
  <si>
    <t>прямой закуп</t>
  </si>
  <si>
    <t>1 шт.</t>
  </si>
  <si>
    <t>Поставка комплекса учета газа</t>
  </si>
  <si>
    <t>Материалы на текущий ремонт, обслуживание и эксплуатацию производственного оборудования и сооружений, кроме строительных материалов и инструментов (в статью также входят запорная арматура, трубы (не строительные), детали и т.п. )</t>
  </si>
  <si>
    <t>198/15-мтс от 28.12.2015</t>
  </si>
  <si>
    <t>ООО ТД Ставропольхимстрой</t>
  </si>
  <si>
    <t>конкурс в эл.форме</t>
  </si>
  <si>
    <t>2389 шт.</t>
  </si>
  <si>
    <t>поставка запасных частей к снегоболотоходам ГАЗ 34039-32 ЗАО "ЗЗГТ"</t>
  </si>
  <si>
    <t>Запчасти и материалы для текущего ремонта и обслуживания автотранспортной, специальной и тракторной техники</t>
  </si>
  <si>
    <t>188/15-мтс от 18.12.2015</t>
  </si>
  <si>
    <t>ООО "Якутмоторсервис"</t>
  </si>
  <si>
    <t>Поставка транспортного средства УРАЛ 55571-1121-60М самосвал</t>
  </si>
  <si>
    <t>Техника (приобретение)</t>
  </si>
  <si>
    <t>187/15-мтс от 16.12.2015г.</t>
  </si>
  <si>
    <t>ООО "Экотехника"</t>
  </si>
  <si>
    <t>4 шт.</t>
  </si>
  <si>
    <t>Поставка термоэлектрического генератора ГТГ-150Н</t>
  </si>
  <si>
    <t>Оборудование</t>
  </si>
  <si>
    <t>186/15-мтс от 15.12.2015г.</t>
  </si>
  <si>
    <t>ООО "ТюменНИИгипрогаз"</t>
  </si>
  <si>
    <t>2 к-т; 8 шт.</t>
  </si>
  <si>
    <t>Поставка запорной арматура</t>
  </si>
  <si>
    <t>185/15-мтс от 15.12.2015г.</t>
  </si>
  <si>
    <t>ООО "Саха Универсал"</t>
  </si>
  <si>
    <t>4366 м, 2762 шт.</t>
  </si>
  <si>
    <t>Поставка электротехнической продукции на 2016 год</t>
  </si>
  <si>
    <t>Электротехнические материалы</t>
  </si>
  <si>
    <t>183/15-мтс от 03.12.2015г.</t>
  </si>
  <si>
    <t>ООО "Управляющая компания "Техстройконтракт"</t>
  </si>
  <si>
    <t xml:space="preserve">агрегат сварочный дизельный Denyo DCW-480 ESW </t>
  </si>
  <si>
    <t>ноябрь</t>
  </si>
  <si>
    <t>180/15-мтс от 20.11.2015г.</t>
  </si>
  <si>
    <t>ООО "Ленагаз"</t>
  </si>
  <si>
    <t>прямая закупка</t>
  </si>
  <si>
    <t>газовые воздухонагреватели</t>
  </si>
  <si>
    <t>178/15-мтс от 18.11.2015г.</t>
  </si>
  <si>
    <t>ООО "НГС"</t>
  </si>
  <si>
    <t>прямая закупка до 500 тыс.</t>
  </si>
  <si>
    <t>925 кг.</t>
  </si>
  <si>
    <t>Поставка электродов</t>
  </si>
  <si>
    <t>174/15-мтс от 09.11.2015</t>
  </si>
  <si>
    <t>АО "Региональная страховая компания "СТЕРХ"</t>
  </si>
  <si>
    <t>107 шт.</t>
  </si>
  <si>
    <t xml:space="preserve">ОСАГО транспортных средств </t>
  </si>
  <si>
    <t>Услуги непосредственно связанные с эксплуатацией автотранспорта и спецтехники</t>
  </si>
  <si>
    <t>167/15-мтс от 28.10.2015г</t>
  </si>
  <si>
    <t>ООО "ТД Русмет-Урал"</t>
  </si>
  <si>
    <t>9,95 тн.</t>
  </si>
  <si>
    <t>Поставка трубной продукции для нужд УДиТГ АО «Сахатранснефтегаз».</t>
  </si>
  <si>
    <t>август</t>
  </si>
  <si>
    <t>146/15-мтс от 26.08.2015г.</t>
  </si>
  <si>
    <t>ООО "ТД ПТПА"</t>
  </si>
  <si>
    <t>Прямая закупка</t>
  </si>
  <si>
    <t>2 шт.</t>
  </si>
  <si>
    <t>Поставка кранов шаровых</t>
  </si>
  <si>
    <t>142/15-мтс от 12.08.2015</t>
  </si>
  <si>
    <t>ООО КОЛМИ</t>
  </si>
  <si>
    <t>открытый конкурс</t>
  </si>
  <si>
    <t>поставка транспортных средств группы УАЗ</t>
  </si>
  <si>
    <t>июль</t>
  </si>
  <si>
    <t>134/15-мтс от 24.07.2015</t>
  </si>
  <si>
    <t>1шт</t>
  </si>
  <si>
    <t>установка газопоршневая электрогенераторная</t>
  </si>
  <si>
    <t>132/15-мтс от 22.07.2015</t>
  </si>
  <si>
    <t>ООО "УралРемСервис"</t>
  </si>
  <si>
    <t>зап.части к трансп.машине ТМ-130</t>
  </si>
  <si>
    <t>131/15-мтс от 22.07.2015</t>
  </si>
  <si>
    <t>ООО "Техносистема"</t>
  </si>
  <si>
    <t>запрос котировок/прямая закупка</t>
  </si>
  <si>
    <t>21 шт.</t>
  </si>
  <si>
    <t>Поставка КИПиА оборудования</t>
  </si>
  <si>
    <t>105/15-мтс от 25.06.2015г</t>
  </si>
  <si>
    <t>ООО ТД "Ставропольхимстрой"</t>
  </si>
  <si>
    <t>302 шт.</t>
  </si>
  <si>
    <t>Поставка запасных частей</t>
  </si>
  <si>
    <t>103/15-мтс от 22.06.2015г.</t>
  </si>
  <si>
    <t>ООО "ПЛКСистемы"</t>
  </si>
  <si>
    <t>10 шт.</t>
  </si>
  <si>
    <t>дисплей сенсорный ТР-6150</t>
  </si>
  <si>
    <t>101/15-мтс от 22.06.2015г.</t>
  </si>
  <si>
    <t>ЗАО НПП "Уралтехномет"</t>
  </si>
  <si>
    <t>25 шт.</t>
  </si>
  <si>
    <t>источники питания DC-DC-24-8</t>
  </si>
  <si>
    <t>95/15-мтс от 09.06.2015</t>
  </si>
  <si>
    <t>ООО "ПКФ "Спецтехкомплект"</t>
  </si>
  <si>
    <t>Поставка ТС группы Урал</t>
  </si>
  <si>
    <t>90/15-мтс от 02.06.2015г.</t>
  </si>
  <si>
    <t>8 шт.</t>
  </si>
  <si>
    <t>комплексы для измерения (СГ-ЭКВз)</t>
  </si>
  <si>
    <t>май</t>
  </si>
  <si>
    <t>91/15-мтс от 29.05.2015г</t>
  </si>
  <si>
    <t>ООО "Техносфера"</t>
  </si>
  <si>
    <t xml:space="preserve"> порямая закупка</t>
  </si>
  <si>
    <t>поставкиа ТРК Шельф 200-3</t>
  </si>
  <si>
    <t>88/15-мтс от 29.05.2015г.</t>
  </si>
  <si>
    <t>ООО "УКЗ"</t>
  </si>
  <si>
    <t>1 к-т</t>
  </si>
  <si>
    <t>комплект ЗИП для среднего ремонта ПКС-8/101</t>
  </si>
  <si>
    <t>84/15-мст от 25.05.2015</t>
  </si>
  <si>
    <t>ООО "Президент-Нева"Энергетический центр"</t>
  </si>
  <si>
    <t>запрс котировок</t>
  </si>
  <si>
    <t>2 шт</t>
  </si>
  <si>
    <t xml:space="preserve">поставки дизель-генераторной установки и блок-контейнера аппаратной </t>
  </si>
  <si>
    <t>77/15-мтс от 12.05.2015</t>
  </si>
  <si>
    <t>Поставка снегоболотохода ГАЗ 34039-32</t>
  </si>
  <si>
    <t>70/15-мтс от 05.05.2015</t>
  </si>
  <si>
    <t>ИП Кневец Р.В.</t>
  </si>
  <si>
    <t>Поставка шин, аккумуляторов</t>
  </si>
  <si>
    <t>69/15-мтс от 24.04.2015</t>
  </si>
  <si>
    <t>ООО "Подрядчик"</t>
  </si>
  <si>
    <t>Поставка прицеп вагона на базе тракторного прицепа</t>
  </si>
  <si>
    <t>68/15-мтс от 15.04.2015</t>
  </si>
  <si>
    <t>ИП Халилова Н.Н.</t>
  </si>
  <si>
    <t>2768 шт.</t>
  </si>
  <si>
    <t>поставка запасных частей шин акуумуляторов</t>
  </si>
  <si>
    <t>66/15-мтс от 02.04.15</t>
  </si>
  <si>
    <t>ООО НПК "НТЛ"</t>
  </si>
  <si>
    <t>поставка узел дозирования одоранта</t>
  </si>
  <si>
    <t>64/15-мтс от 09.04.15</t>
  </si>
  <si>
    <t>ОАО "АК Полярные авиалинии"</t>
  </si>
  <si>
    <t>72,27 час</t>
  </si>
  <si>
    <t>авиаобслуживание в 2015</t>
  </si>
  <si>
    <t>Авиаобслуживание</t>
  </si>
  <si>
    <t>63/15-мтс от 09.04.2015</t>
  </si>
  <si>
    <t>ООО "КОЛМИ"</t>
  </si>
  <si>
    <t>62/15-мтс от 09.04.2015г.</t>
  </si>
  <si>
    <t>ООО "Газрегионпоставка"</t>
  </si>
  <si>
    <t>72 шт.</t>
  </si>
  <si>
    <t>Поставка запорной арматуры</t>
  </si>
  <si>
    <t>61/15-мтс от 07.04.2015</t>
  </si>
  <si>
    <t>ООО "Модуль Строй"</t>
  </si>
  <si>
    <t>3 шт.</t>
  </si>
  <si>
    <t>поставка блок модуля</t>
  </si>
  <si>
    <t>№58/15-мтс от 02.04.2015</t>
  </si>
  <si>
    <t>ОАО "Кропоткинский машиностроительный завод"</t>
  </si>
  <si>
    <t>оборудование для строительства нефтегазопроводов</t>
  </si>
  <si>
    <t>№51/15-мтс от 01.04.2015г.</t>
  </si>
  <si>
    <t>ООО ТД "Новоснаб"</t>
  </si>
  <si>
    <t>запрос котировок, прямая закупка</t>
  </si>
  <si>
    <t>18 компл., 11 шт.</t>
  </si>
  <si>
    <t>утяжелители</t>
  </si>
  <si>
    <t>март</t>
  </si>
  <si>
    <t>48/15-мтс от 24.03.2015</t>
  </si>
  <si>
    <t>ОО "КОЛМИ"</t>
  </si>
  <si>
    <t>47/15-мтс от 20.03.2015г</t>
  </si>
  <si>
    <t>ООО "Унион-Т"</t>
  </si>
  <si>
    <t>Поставка спецодежды для подразделений общества на 2015 год</t>
  </si>
  <si>
    <t>Прочие материалы</t>
  </si>
  <si>
    <t>46/15-мтс от 18.03.2015г.</t>
  </si>
  <si>
    <t>ООО "САХАСТРОЙ-ТРАНС"</t>
  </si>
  <si>
    <t>внутренняя котировка до 500 тыс.</t>
  </si>
  <si>
    <t>1ед.</t>
  </si>
  <si>
    <t>Поставка стеллажа на объект:"Склад на базе УДиТГ по ул.Восточная50 в п.Кысыл-Сыр Вилюйского улуса РС (Я)"</t>
  </si>
  <si>
    <t>Списание ОС стоимостью менее 40 тыс. руб.</t>
  </si>
  <si>
    <t>45/15-мтс от 13.03.2015</t>
  </si>
  <si>
    <t>ООО "Якутское отделение ЮУМК"</t>
  </si>
  <si>
    <t>Поставка смазочных масел для подразделений Общества</t>
  </si>
  <si>
    <t>Прочие ГСМ</t>
  </si>
  <si>
    <t>36/15-мтс от 05.03.2015г.</t>
  </si>
  <si>
    <t>12,700 тн., 420 компл.</t>
  </si>
  <si>
    <t>Поставка изоляционных материалов</t>
  </si>
  <si>
    <t>28/15-мтс от 25.02.2015г.</t>
  </si>
  <si>
    <t>ООО "РоСКом-ТехМаш"</t>
  </si>
  <si>
    <t>Поставка оборудования</t>
  </si>
  <si>
    <t>27/15-мтс от 24.02.2015г.</t>
  </si>
  <si>
    <t>ООО "Русская телефонная компания"</t>
  </si>
  <si>
    <t>200 м., 29 шт.</t>
  </si>
  <si>
    <t>Поставка оборудования МИК-РЛ</t>
  </si>
  <si>
    <t>26/15-мтс от 17.02.2015г.</t>
  </si>
  <si>
    <t>ООО РЭЦ "НОРМА-pro"</t>
  </si>
  <si>
    <t>до 500 тыс.</t>
  </si>
  <si>
    <t>оценкв рыночной стоимости АМТС  Chevrolet Captiva г/н М 757 ЕР 14</t>
  </si>
  <si>
    <t>16/15-мтс от 28.01.2015</t>
  </si>
  <si>
    <t>ООО Торговый дом "ХИВУС"</t>
  </si>
  <si>
    <t>конкурс, прямой закуп</t>
  </si>
  <si>
    <t>амфибийный катер на воздушной подушке А8 "ХИВУС-10"</t>
  </si>
  <si>
    <t>15/15-мтс от 22.01.2015г.</t>
  </si>
  <si>
    <t>ООО "ВолгаПромКонтракт"</t>
  </si>
  <si>
    <t>436 шт.</t>
  </si>
  <si>
    <t>Запорная арматура</t>
  </si>
  <si>
    <t>14/15-мтс от 22.01.2015г.</t>
  </si>
  <si>
    <t>556 шт.</t>
  </si>
  <si>
    <t>Соединительные детали</t>
  </si>
  <si>
    <t>12/15-мтс от 22.01.2015г.</t>
  </si>
  <si>
    <t>ООО "Камский ЭнергоАльянс"</t>
  </si>
  <si>
    <t>1 250 м., 5 128 шт.</t>
  </si>
  <si>
    <t>Электротехническая продукция</t>
  </si>
  <si>
    <t>9/15-мтс от 22.01.2015г.</t>
  </si>
  <si>
    <t>ООО ТД "Русмет-Урал"</t>
  </si>
  <si>
    <t>80,068 тн.</t>
  </si>
  <si>
    <t>Трубная продукция</t>
  </si>
  <si>
    <t>7/15-мтс от 19.01.2015г.</t>
  </si>
  <si>
    <t>ООО Торговый Дом "Ставропольхимстрой"</t>
  </si>
  <si>
    <t>1475шт</t>
  </si>
  <si>
    <t>3/15-мтс от 12.01.2015г.</t>
  </si>
  <si>
    <t>52 шт.</t>
  </si>
  <si>
    <t>ТМЦ</t>
  </si>
  <si>
    <t>1</t>
  </si>
  <si>
    <t>ЛПУМГ</t>
  </si>
  <si>
    <t>УДТГ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</si>
  <si>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магистральному газопроводу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</si>
  <si>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магистральному газопроводу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</si>
  <si>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магистральному газопроводу</t>
  </si>
  <si>
    <t>Виды (группы) товаров (работ, услуг), необходимых для оказания услуг по транспортировке газа по магистральному газопроводу</t>
  </si>
  <si>
    <t>Зона выхода из магистрального газопровода</t>
  </si>
  <si>
    <t>Зона входа в магистральный газопровод</t>
  </si>
  <si>
    <t>Наименование магистрального газопровода</t>
  </si>
  <si>
    <t>№ п/п</t>
  </si>
  <si>
    <t>необходимых для оказания услуг по транспортировке газа по магистральным газопроводам за 2015 год</t>
  </si>
  <si>
    <t>Информация о способах приобретения, стоимости и об объемах товаров,</t>
  </si>
  <si>
    <t>от 23.12.2011 № 893</t>
  </si>
  <si>
    <t>к приказу ФАС России</t>
  </si>
  <si>
    <t>Приложение 5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</si>
  <si>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</si>
  <si>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</si>
  <si>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</si>
  <si>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</si>
  <si>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</si>
  <si>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</si>
  <si>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</si>
  <si>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</si>
  <si>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</si>
  <si>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</si>
  <si>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Магистральный газопровод</t>
  </si>
  <si>
    <t>18 компл., 83 шт.</t>
  </si>
  <si>
    <t>625 кг., 4890 л., 10,420 тн.</t>
  </si>
  <si>
    <t>16,58 час</t>
  </si>
  <si>
    <t xml:space="preserve">Шамаева </t>
  </si>
  <si>
    <t>159 шт.</t>
  </si>
  <si>
    <t>Шамаева</t>
  </si>
  <si>
    <t>Марченко</t>
  </si>
  <si>
    <t>122147 л., 202,792 тн.</t>
  </si>
  <si>
    <t>23160л</t>
  </si>
  <si>
    <t>6т, 12800л</t>
  </si>
  <si>
    <t>прямая закупка, запрос котировок</t>
  </si>
  <si>
    <t>12,452т</t>
  </si>
  <si>
    <t>68300л, 108855т</t>
  </si>
  <si>
    <t>4шт.</t>
  </si>
  <si>
    <t>33,08 час</t>
  </si>
  <si>
    <t>19,33 час</t>
  </si>
  <si>
    <t xml:space="preserve"> 10,83 час </t>
  </si>
  <si>
    <t xml:space="preserve"> конкурс </t>
  </si>
  <si>
    <t xml:space="preserve"> 9,87 час </t>
  </si>
  <si>
    <t xml:space="preserve"> 11,67 час </t>
  </si>
  <si>
    <t xml:space="preserve"> 9,67 час </t>
  </si>
  <si>
    <t>Сотников</t>
  </si>
  <si>
    <t>1300 кг.</t>
  </si>
  <si>
    <t>прямая закупка, котировка</t>
  </si>
  <si>
    <t>2353 кг.</t>
  </si>
  <si>
    <t>котировка</t>
  </si>
  <si>
    <t>5 тн.</t>
  </si>
  <si>
    <t>11 шт.</t>
  </si>
  <si>
    <t>13 шт.</t>
  </si>
  <si>
    <t>156 тн., 113 шт., 214 компл.</t>
  </si>
  <si>
    <t>168, 29 комплектов</t>
  </si>
  <si>
    <t>Захаров дорснаб переработка  малых перевозка спецтехники 70,328 тн</t>
  </si>
  <si>
    <t>Захаров тахографы 29 комплектов ЛПУМГ УДТГ</t>
  </si>
  <si>
    <t>Захаров поставка и перевозка песка база ЛПУМГ Якутск 4067,8м3</t>
  </si>
  <si>
    <t>Захаров поставка песка и скалы база ЛПУМГ с. Майя 1500м3</t>
  </si>
  <si>
    <t>14 шт.</t>
  </si>
  <si>
    <t>13 компл., 2319 шт.</t>
  </si>
  <si>
    <t>214 компл., 882 шт.</t>
  </si>
  <si>
    <t>26 шт.</t>
  </si>
  <si>
    <t>31 шт.</t>
  </si>
  <si>
    <t>1 шт</t>
  </si>
  <si>
    <t>53 шт.</t>
  </si>
  <si>
    <t>9 компл., 22 шт.</t>
  </si>
  <si>
    <t>44 шт.</t>
  </si>
  <si>
    <t>-</t>
  </si>
  <si>
    <t>6 ед.</t>
  </si>
  <si>
    <t>--</t>
  </si>
  <si>
    <t>4 ед; 3 ед.</t>
  </si>
  <si>
    <t>15 шт.</t>
  </si>
  <si>
    <t>1 ед.</t>
  </si>
  <si>
    <t>70,328 тн. переработка груза</t>
  </si>
  <si>
    <t>7 шт.</t>
  </si>
  <si>
    <t>1500 куб.м.</t>
  </si>
  <si>
    <t>4067,80м3, 31 шт.</t>
  </si>
  <si>
    <t>2 ед.</t>
  </si>
  <si>
    <t xml:space="preserve">котировка </t>
  </si>
  <si>
    <t>21,7 тн.</t>
  </si>
  <si>
    <t>необходимых для оказания услуг по транспортировке газа по магистральным газопроводам АО "Сахатранснефтегаз" за январь 2014г.</t>
  </si>
  <si>
    <t>необходимых для оказания услуг по транспортировке газа по магистральным газопроводам АО "Сахатранснефтегаз" за февраль 2014г.</t>
  </si>
  <si>
    <t>необходимых для оказания услуг по транспортировке газа по магистральным газопроводам АО "Сахатранснефтегаз" за март 2014г.</t>
  </si>
  <si>
    <t>необходимых для оказания услуг по транспортировке газа по магистральным газопроводам АО "Сахатранснефтегаз" за I квартал 2014г.</t>
  </si>
  <si>
    <t>необходимых для оказания услуг по транспортировке газа по магистральным газопроводам АО "Сахатранснефтегаз" за апрель 2014г.</t>
  </si>
  <si>
    <t>необходимых для оказания услуг по транспортировке газа по магистральным газопроводам АО "Сахатранснефтегаз" за май 2014г.</t>
  </si>
  <si>
    <t>необходимых для оказания услуг по транспортировке газа по магистральным газопроводам АО "Сахатранснефтегаз" за июнь 2014г.</t>
  </si>
  <si>
    <t>необходимых для оказания услуг по транспортировке газа по магистральным газопроводам АО "Сахатранснефтегаз" за II квартал 2014г.</t>
  </si>
  <si>
    <t>необходимых для оказания услуг по транспортировке газа по магистральным газопроводам АО "Сахатранснефтегаз" за июль 2014г.</t>
  </si>
  <si>
    <t>необходимых для оказания услуг по транспортировке газа по магистральным газопроводам АО "Сахатранснефтегаз" за август 2014г.</t>
  </si>
  <si>
    <t>необходимых для оказания услуг по транспортировке газа по магистральным газопроводам АО "Сахатранснефтегаз" за сентябрь 2014г.</t>
  </si>
  <si>
    <t>необходимых для оказания услуг по транспортировке газа по магистральным газопроводам АО "Сахатранснефтегаз" за III квартал 2014г.</t>
  </si>
  <si>
    <t>необходимых для оказания услуг по транспортировке газа по магистральным газопроводам АО "Сахатранснефтегаз" за октябрь 2014г.</t>
  </si>
  <si>
    <t>необходимых для оказания услуг по транспортировке газа по магистральным газопроводам АО "Сахатранснефтегаз" за ноябрь 2014г.</t>
  </si>
  <si>
    <t>необходимых для оказания услуг по транспортировке газа по магистральным газопроводам АО "Сахатранснефтегаз" за декабрь 2014г.</t>
  </si>
  <si>
    <t>необходимых для оказания услуг по транспортировке газа по магистральным газопроводам АО "Сахатранснефтегаз" за IV квартал 2014г.</t>
  </si>
  <si>
    <t>необходимых для оказания услуг по транспортировке газа по магистральным газопроводам АО "Сахатранснефтегаз" за 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</si>
</sst>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left" vertical="distributed" wrapText="1"/>
    </xf>
    <xf numFmtId="164" fontId="1" fillId="0" borderId="0" xfId="0" applyNumberFormat="1" applyFont="1" applyFill="1" applyBorder="1" applyAlignment="1">
      <alignment wrapText="1"/>
    </xf>
    <xf numFmtId="164" fontId="1" fillId="0" borderId="0" xfId="0" applyNumberFormat="1" applyFont="1" applyFill="1"/>
    <xf numFmtId="0" fontId="1" fillId="0" borderId="0" xfId="0" applyFont="1" applyFill="1" applyBorder="1" applyAlignment="1">
      <alignment wrapText="1"/>
    </xf>
    <xf numFmtId="0" fontId="3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" fontId="6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Fill="1"/>
    <xf numFmtId="166" fontId="1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/>
    <xf numFmtId="43" fontId="1" fillId="0" borderId="0" xfId="0" applyNumberFormat="1" applyFont="1" applyFill="1" applyBorder="1"/>
    <xf numFmtId="43" fontId="1" fillId="0" borderId="0" xfId="0" applyNumberFormat="1" applyFont="1" applyFill="1"/>
    <xf numFmtId="43" fontId="4" fillId="0" borderId="0" xfId="0" applyNumberFormat="1" applyFont="1" applyFill="1" applyBorder="1"/>
    <xf numFmtId="43" fontId="4" fillId="0" borderId="0" xfId="0" applyNumberFormat="1" applyFont="1" applyFill="1"/>
    <xf numFmtId="43" fontId="3" fillId="0" borderId="0" xfId="0" applyNumberFormat="1" applyFont="1" applyFill="1" applyBorder="1" applyAlignment="1">
      <alignment horizontal="center" vertical="top" wrapText="1"/>
    </xf>
    <xf numFmtId="43" fontId="3" fillId="0" borderId="0" xfId="0" applyNumberFormat="1" applyFont="1" applyFill="1" applyAlignment="1">
      <alignment horizontal="center" vertical="top" wrapText="1"/>
    </xf>
    <xf numFmtId="43" fontId="3" fillId="0" borderId="0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Alignment="1">
      <alignment horizontal="center" vertical="top"/>
    </xf>
    <xf numFmtId="43" fontId="3" fillId="0" borderId="0" xfId="0" applyNumberFormat="1" applyFont="1" applyFill="1"/>
    <xf numFmtId="43" fontId="1" fillId="3" borderId="0" xfId="0" applyNumberFormat="1" applyFont="1" applyFill="1"/>
    <xf numFmtId="43" fontId="1" fillId="4" borderId="0" xfId="0" applyNumberFormat="1" applyFont="1" applyFill="1"/>
    <xf numFmtId="43" fontId="1" fillId="0" borderId="0" xfId="0" applyNumberFormat="1" applyFont="1" applyFill="1" applyAlignment="1">
      <alignment wrapText="1"/>
    </xf>
    <xf numFmtId="43" fontId="3" fillId="5" borderId="0" xfId="0" applyNumberFormat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" fillId="5" borderId="0" xfId="0" applyFont="1" applyFill="1"/>
    <xf numFmtId="164" fontId="1" fillId="5" borderId="0" xfId="0" applyNumberFormat="1" applyFont="1" applyFill="1"/>
    <xf numFmtId="43" fontId="1" fillId="5" borderId="0" xfId="0" applyNumberFormat="1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/>
    <xf numFmtId="0" fontId="3" fillId="7" borderId="0" xfId="0" applyFont="1" applyFill="1" applyAlignment="1">
      <alignment horizontal="center" vertical="top" wrapText="1"/>
    </xf>
    <xf numFmtId="0" fontId="3" fillId="7" borderId="0" xfId="0" applyFont="1" applyFill="1" applyAlignment="1">
      <alignment horizontal="center" vertical="top"/>
    </xf>
    <xf numFmtId="0" fontId="3" fillId="7" borderId="0" xfId="0" applyFont="1" applyFill="1"/>
    <xf numFmtId="0" fontId="1" fillId="7" borderId="0" xfId="0" applyFont="1" applyFill="1"/>
    <xf numFmtId="43" fontId="3" fillId="7" borderId="0" xfId="0" applyNumberFormat="1" applyFont="1" applyFill="1" applyAlignment="1">
      <alignment horizontal="center" vertical="top" wrapText="1"/>
    </xf>
    <xf numFmtId="43" fontId="3" fillId="7" borderId="0" xfId="0" applyNumberFormat="1" applyFont="1" applyFill="1" applyAlignment="1">
      <alignment horizontal="center" vertical="top"/>
    </xf>
    <xf numFmtId="43" fontId="3" fillId="7" borderId="0" xfId="0" applyNumberFormat="1" applyFont="1" applyFill="1"/>
    <xf numFmtId="43" fontId="1" fillId="7" borderId="0" xfId="0" applyNumberFormat="1" applyFont="1" applyFill="1"/>
    <xf numFmtId="4" fontId="4" fillId="0" borderId="0" xfId="0" applyNumberFormat="1" applyFont="1" applyFill="1"/>
    <xf numFmtId="4" fontId="3" fillId="7" borderId="0" xfId="0" applyNumberFormat="1" applyFont="1" applyFill="1" applyAlignment="1">
      <alignment horizontal="center" vertical="top" wrapText="1"/>
    </xf>
    <xf numFmtId="4" fontId="3" fillId="0" borderId="0" xfId="0" applyNumberFormat="1" applyFont="1" applyFill="1" applyAlignment="1">
      <alignment horizontal="center" vertical="top" wrapText="1"/>
    </xf>
    <xf numFmtId="4" fontId="3" fillId="7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4" fontId="1" fillId="7" borderId="0" xfId="0" applyNumberFormat="1" applyFont="1" applyFill="1"/>
    <xf numFmtId="4" fontId="1" fillId="3" borderId="0" xfId="0" applyNumberFormat="1" applyFont="1" applyFill="1"/>
    <xf numFmtId="4" fontId="3" fillId="7" borderId="0" xfId="0" applyNumberFormat="1" applyFont="1" applyFill="1" applyAlignment="1">
      <alignment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/>
    <xf numFmtId="43" fontId="3" fillId="3" borderId="0" xfId="0" applyNumberFormat="1" applyFont="1" applyFill="1" applyAlignment="1">
      <alignment horizontal="center" vertical="top" wrapText="1"/>
    </xf>
    <xf numFmtId="43" fontId="3" fillId="3" borderId="0" xfId="0" applyNumberFormat="1" applyFont="1" applyFill="1" applyAlignment="1">
      <alignment horizontal="center" vertical="top"/>
    </xf>
    <xf numFmtId="43" fontId="3" fillId="3" borderId="0" xfId="0" applyNumberFormat="1" applyFont="1" applyFill="1"/>
    <xf numFmtId="0" fontId="1" fillId="6" borderId="0" xfId="0" applyFont="1" applyFill="1"/>
    <xf numFmtId="0" fontId="1" fillId="7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6" fontId="1" fillId="0" borderId="1" xfId="0" applyNumberFormat="1" applyFont="1" applyFill="1" applyBorder="1"/>
    <xf numFmtId="166" fontId="6" fillId="0" borderId="0" xfId="0" applyNumberFormat="1" applyFont="1" applyFill="1"/>
    <xf numFmtId="43" fontId="1" fillId="0" borderId="1" xfId="0" applyNumberFormat="1" applyFont="1" applyFill="1" applyBorder="1" applyAlignment="1">
      <alignment horizontal="center"/>
    </xf>
    <xf numFmtId="166" fontId="1" fillId="0" borderId="1" xfId="0" quotePrefix="1" applyNumberFormat="1" applyFont="1" applyFill="1" applyBorder="1" applyAlignment="1">
      <alignment horizontal="center" wrapText="1"/>
    </xf>
    <xf numFmtId="3" fontId="8" fillId="0" borderId="1" xfId="1" applyNumberFormat="1" applyFont="1" applyFill="1" applyBorder="1"/>
    <xf numFmtId="166" fontId="1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A70" zoomScaleNormal="100" zoomScaleSheetLayoutView="100" workbookViewId="0">
      <selection activeCell="H89" sqref="H89"/>
    </sheetView>
  </sheetViews>
  <sheetFormatPr defaultRowHeight="15" outlineLevelCol="1" x14ac:dyDescent="0.25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29.28515625" style="3" customWidth="1"/>
    <col min="6" max="6" width="29.28515625" style="1" customWidth="1"/>
    <col min="7" max="7" width="20" style="5" customWidth="1"/>
    <col min="8" max="8" width="20" style="1" customWidth="1"/>
    <col min="9" max="9" width="20" style="4" customWidth="1"/>
    <col min="10" max="10" width="29.140625" style="3" customWidth="1"/>
    <col min="11" max="11" width="22.85546875" style="3" customWidth="1"/>
    <col min="12" max="12" width="12.28515625" style="1" hidden="1" customWidth="1" outlineLevel="1"/>
    <col min="13" max="13" width="12.42578125" style="1" hidden="1" customWidth="1" outlineLevel="1"/>
    <col min="14" max="14" width="9.140625" style="2" collapsed="1"/>
    <col min="15" max="16384" width="9.140625" style="1"/>
  </cols>
  <sheetData>
    <row r="1" spans="1:14" x14ac:dyDescent="0.25">
      <c r="I1" s="4" t="s">
        <v>261</v>
      </c>
    </row>
    <row r="2" spans="1:14" x14ac:dyDescent="0.25">
      <c r="I2" s="4" t="s">
        <v>260</v>
      </c>
    </row>
    <row r="3" spans="1:14" x14ac:dyDescent="0.25">
      <c r="I3" s="4" t="s">
        <v>259</v>
      </c>
    </row>
    <row r="4" spans="1:14" s="30" customFormat="1" ht="15.75" x14ac:dyDescent="0.25">
      <c r="A4" s="33"/>
      <c r="E4" s="31"/>
      <c r="G4" s="33"/>
      <c r="I4" s="32"/>
      <c r="J4" s="31"/>
      <c r="K4" s="31"/>
      <c r="N4" s="2"/>
    </row>
    <row r="5" spans="1:14" s="30" customFormat="1" ht="15.75" x14ac:dyDescent="0.25">
      <c r="A5" s="33"/>
      <c r="E5" s="31"/>
      <c r="G5" s="33"/>
      <c r="I5" s="32"/>
      <c r="J5" s="31"/>
      <c r="K5" s="31"/>
      <c r="N5" s="2"/>
    </row>
    <row r="6" spans="1:14" ht="16.5" x14ac:dyDescent="0.25">
      <c r="A6" s="95" t="s">
        <v>258</v>
      </c>
      <c r="B6" s="95"/>
      <c r="C6" s="95"/>
      <c r="D6" s="95"/>
      <c r="E6" s="95"/>
      <c r="F6" s="95"/>
      <c r="G6" s="95"/>
      <c r="H6" s="95"/>
      <c r="I6" s="95"/>
    </row>
    <row r="7" spans="1:14" ht="16.5" x14ac:dyDescent="0.25">
      <c r="A7" s="95" t="s">
        <v>257</v>
      </c>
      <c r="B7" s="95"/>
      <c r="C7" s="95"/>
      <c r="D7" s="95"/>
      <c r="E7" s="95"/>
      <c r="F7" s="95"/>
      <c r="G7" s="95"/>
      <c r="H7" s="95"/>
      <c r="I7" s="95"/>
    </row>
    <row r="8" spans="1:14" ht="16.5" x14ac:dyDescent="0.25">
      <c r="A8" s="95"/>
      <c r="B8" s="95"/>
      <c r="C8" s="95"/>
      <c r="D8" s="95"/>
      <c r="E8" s="95"/>
      <c r="F8" s="95"/>
      <c r="G8" s="95"/>
      <c r="H8" s="95"/>
      <c r="I8" s="95"/>
    </row>
    <row r="9" spans="1:14" s="30" customFormat="1" ht="15.75" x14ac:dyDescent="0.25">
      <c r="A9" s="33"/>
      <c r="E9" s="31"/>
      <c r="G9" s="33"/>
      <c r="I9" s="32"/>
      <c r="J9" s="31"/>
      <c r="K9" s="31"/>
      <c r="N9" s="2"/>
    </row>
    <row r="10" spans="1:14" s="28" customFormat="1" ht="130.5" customHeight="1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/>
      <c r="G10" s="26" t="s">
        <v>251</v>
      </c>
      <c r="H10" s="26" t="s">
        <v>250</v>
      </c>
      <c r="I10" s="26" t="s">
        <v>249</v>
      </c>
      <c r="J10" s="25"/>
      <c r="K10" s="25"/>
      <c r="L10" s="25" t="s">
        <v>248</v>
      </c>
      <c r="M10" s="25" t="s">
        <v>247</v>
      </c>
      <c r="N10" s="29"/>
    </row>
    <row r="11" spans="1:14" s="22" customFormat="1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/>
      <c r="G11" s="27">
        <v>6</v>
      </c>
      <c r="H11" s="27">
        <v>7</v>
      </c>
      <c r="I11" s="26">
        <v>8</v>
      </c>
      <c r="J11" s="25"/>
      <c r="K11" s="25"/>
      <c r="L11" s="24"/>
      <c r="M11" s="24"/>
      <c r="N11" s="23"/>
    </row>
    <row r="12" spans="1:14" s="20" customFormat="1" ht="102" x14ac:dyDescent="0.25">
      <c r="A12" s="12" t="s">
        <v>246</v>
      </c>
      <c r="B12" s="21"/>
      <c r="C12" s="9"/>
      <c r="D12" s="9"/>
      <c r="E12" s="16" t="s">
        <v>51</v>
      </c>
      <c r="F12" s="11" t="s">
        <v>245</v>
      </c>
      <c r="G12" s="7" t="s">
        <v>244</v>
      </c>
      <c r="H12" s="15">
        <f t="shared" ref="H12:H24" si="0">L12+M12</f>
        <v>4110058</v>
      </c>
      <c r="I12" s="7" t="s">
        <v>82</v>
      </c>
      <c r="J12" s="19" t="s">
        <v>175</v>
      </c>
      <c r="K12" s="19" t="s">
        <v>243</v>
      </c>
      <c r="L12" s="17"/>
      <c r="M12" s="13">
        <v>4110058</v>
      </c>
      <c r="N12" s="2" t="s">
        <v>38</v>
      </c>
    </row>
    <row r="13" spans="1:14" ht="63.75" x14ac:dyDescent="0.25">
      <c r="A13" s="12">
        <f t="shared" ref="A13:A39" si="1">A12+1</f>
        <v>2</v>
      </c>
      <c r="B13" s="10"/>
      <c r="C13" s="10"/>
      <c r="D13" s="10"/>
      <c r="E13" s="16" t="s">
        <v>57</v>
      </c>
      <c r="F13" s="11" t="s">
        <v>56</v>
      </c>
      <c r="G13" s="7" t="s">
        <v>242</v>
      </c>
      <c r="H13" s="15">
        <f t="shared" si="0"/>
        <v>6993543</v>
      </c>
      <c r="I13" s="7" t="s">
        <v>3</v>
      </c>
      <c r="J13" s="19" t="s">
        <v>241</v>
      </c>
      <c r="K13" s="19" t="s">
        <v>240</v>
      </c>
      <c r="L13" s="17">
        <v>1100207</v>
      </c>
      <c r="M13" s="13">
        <v>5893336</v>
      </c>
      <c r="N13" s="2" t="s">
        <v>38</v>
      </c>
    </row>
    <row r="14" spans="1:14" ht="102" x14ac:dyDescent="0.25">
      <c r="A14" s="12">
        <f t="shared" si="1"/>
        <v>3</v>
      </c>
      <c r="B14" s="10"/>
      <c r="C14" s="10"/>
      <c r="D14" s="10"/>
      <c r="E14" s="16" t="s">
        <v>51</v>
      </c>
      <c r="F14" s="11" t="s">
        <v>239</v>
      </c>
      <c r="G14" s="7" t="s">
        <v>238</v>
      </c>
      <c r="H14" s="15">
        <f t="shared" si="0"/>
        <v>8477112.2300000004</v>
      </c>
      <c r="I14" s="7" t="s">
        <v>3</v>
      </c>
      <c r="J14" s="19" t="s">
        <v>237</v>
      </c>
      <c r="K14" s="19" t="s">
        <v>236</v>
      </c>
      <c r="L14" s="17">
        <v>4564203.5599999996</v>
      </c>
      <c r="M14" s="13">
        <v>3912908.67</v>
      </c>
      <c r="N14" s="2" t="s">
        <v>38</v>
      </c>
    </row>
    <row r="15" spans="1:14" x14ac:dyDescent="0.25">
      <c r="A15" s="12">
        <f t="shared" si="1"/>
        <v>4</v>
      </c>
      <c r="B15" s="10"/>
      <c r="C15" s="10"/>
      <c r="D15" s="10"/>
      <c r="E15" s="16" t="s">
        <v>75</v>
      </c>
      <c r="F15" s="11" t="s">
        <v>235</v>
      </c>
      <c r="G15" s="7" t="s">
        <v>234</v>
      </c>
      <c r="H15" s="15">
        <f t="shared" si="0"/>
        <v>1109387.1100000001</v>
      </c>
      <c r="I15" s="7" t="s">
        <v>32</v>
      </c>
      <c r="J15" s="19" t="s">
        <v>233</v>
      </c>
      <c r="K15" s="19" t="s">
        <v>232</v>
      </c>
      <c r="L15" s="17">
        <v>1109387.1100000001</v>
      </c>
      <c r="M15" s="13"/>
      <c r="N15" s="2" t="s">
        <v>38</v>
      </c>
    </row>
    <row r="16" spans="1:14" ht="102" x14ac:dyDescent="0.25">
      <c r="A16" s="12">
        <f t="shared" si="1"/>
        <v>5</v>
      </c>
      <c r="B16" s="10"/>
      <c r="C16" s="10"/>
      <c r="D16" s="10"/>
      <c r="E16" s="16" t="s">
        <v>51</v>
      </c>
      <c r="F16" s="11" t="s">
        <v>231</v>
      </c>
      <c r="G16" s="7" t="s">
        <v>230</v>
      </c>
      <c r="H16" s="15">
        <f t="shared" si="0"/>
        <v>2671960.86</v>
      </c>
      <c r="I16" s="7" t="s">
        <v>32</v>
      </c>
      <c r="J16" s="19" t="s">
        <v>226</v>
      </c>
      <c r="K16" s="19" t="s">
        <v>229</v>
      </c>
      <c r="L16" s="17">
        <v>514486.17</v>
      </c>
      <c r="M16" s="13">
        <v>2157474.69</v>
      </c>
      <c r="N16" s="2" t="s">
        <v>38</v>
      </c>
    </row>
    <row r="17" spans="1:14" ht="102" x14ac:dyDescent="0.25">
      <c r="A17" s="12">
        <f t="shared" si="1"/>
        <v>6</v>
      </c>
      <c r="B17" s="10"/>
      <c r="C17" s="10"/>
      <c r="D17" s="10"/>
      <c r="E17" s="16" t="s">
        <v>51</v>
      </c>
      <c r="F17" s="11" t="s">
        <v>228</v>
      </c>
      <c r="G17" s="7" t="s">
        <v>227</v>
      </c>
      <c r="H17" s="15">
        <f t="shared" si="0"/>
        <v>3325495.25</v>
      </c>
      <c r="I17" s="7" t="s">
        <v>32</v>
      </c>
      <c r="J17" s="19" t="s">
        <v>226</v>
      </c>
      <c r="K17" s="19" t="s">
        <v>225</v>
      </c>
      <c r="L17" s="17">
        <v>3023851.83</v>
      </c>
      <c r="M17" s="13">
        <v>301643.42</v>
      </c>
      <c r="N17" s="2" t="s">
        <v>38</v>
      </c>
    </row>
    <row r="18" spans="1:14" ht="26.25" x14ac:dyDescent="0.25">
      <c r="A18" s="12">
        <f t="shared" si="1"/>
        <v>7</v>
      </c>
      <c r="B18" s="10"/>
      <c r="C18" s="10"/>
      <c r="D18" s="10"/>
      <c r="E18" s="11" t="s">
        <v>61</v>
      </c>
      <c r="F18" s="11" t="s">
        <v>224</v>
      </c>
      <c r="G18" s="7">
        <v>1</v>
      </c>
      <c r="H18" s="15">
        <f t="shared" si="0"/>
        <v>6127397.7999999998</v>
      </c>
      <c r="I18" s="7" t="s">
        <v>223</v>
      </c>
      <c r="J18" s="19" t="s">
        <v>222</v>
      </c>
      <c r="K18" s="19" t="s">
        <v>221</v>
      </c>
      <c r="L18" s="17">
        <v>6127397.7999999998</v>
      </c>
      <c r="M18" s="13">
        <v>0</v>
      </c>
      <c r="N18" s="2" t="s">
        <v>38</v>
      </c>
    </row>
    <row r="19" spans="1:14" ht="39" x14ac:dyDescent="0.25">
      <c r="A19" s="12">
        <f t="shared" si="1"/>
        <v>8</v>
      </c>
      <c r="B19" s="10"/>
      <c r="C19" s="10"/>
      <c r="D19" s="10"/>
      <c r="E19" s="11" t="s">
        <v>93</v>
      </c>
      <c r="F19" s="11" t="s">
        <v>220</v>
      </c>
      <c r="G19" s="7">
        <v>1</v>
      </c>
      <c r="H19" s="15">
        <f t="shared" si="0"/>
        <v>2500</v>
      </c>
      <c r="I19" s="7" t="s">
        <v>219</v>
      </c>
      <c r="J19" s="19" t="s">
        <v>218</v>
      </c>
      <c r="K19" s="19" t="s">
        <v>217</v>
      </c>
      <c r="L19" s="17">
        <v>0</v>
      </c>
      <c r="M19" s="13">
        <v>2500</v>
      </c>
      <c r="N19" s="2" t="s">
        <v>30</v>
      </c>
    </row>
    <row r="20" spans="1:14" ht="26.25" x14ac:dyDescent="0.25">
      <c r="A20" s="12">
        <f t="shared" si="1"/>
        <v>9</v>
      </c>
      <c r="B20" s="10"/>
      <c r="C20" s="10"/>
      <c r="D20" s="10"/>
      <c r="E20" s="11" t="s">
        <v>66</v>
      </c>
      <c r="F20" s="11" t="s">
        <v>216</v>
      </c>
      <c r="G20" s="7" t="s">
        <v>215</v>
      </c>
      <c r="H20" s="15">
        <f t="shared" si="0"/>
        <v>628438</v>
      </c>
      <c r="I20" s="7" t="s">
        <v>32</v>
      </c>
      <c r="J20" s="19" t="s">
        <v>214</v>
      </c>
      <c r="K20" s="19" t="s">
        <v>213</v>
      </c>
      <c r="L20" s="17"/>
      <c r="M20" s="13">
        <v>628438</v>
      </c>
      <c r="N20" s="2" t="s">
        <v>30</v>
      </c>
    </row>
    <row r="21" spans="1:14" x14ac:dyDescent="0.25">
      <c r="A21" s="12">
        <f t="shared" si="1"/>
        <v>10</v>
      </c>
      <c r="B21" s="10"/>
      <c r="C21" s="10"/>
      <c r="D21" s="10"/>
      <c r="E21" s="11" t="s">
        <v>66</v>
      </c>
      <c r="F21" s="11" t="s">
        <v>212</v>
      </c>
      <c r="G21" s="7" t="s">
        <v>102</v>
      </c>
      <c r="H21" s="15">
        <f t="shared" si="0"/>
        <v>3257600</v>
      </c>
      <c r="I21" s="7" t="s">
        <v>32</v>
      </c>
      <c r="J21" s="19" t="s">
        <v>211</v>
      </c>
      <c r="K21" s="19" t="s">
        <v>210</v>
      </c>
      <c r="L21" s="17">
        <v>3257600</v>
      </c>
      <c r="M21" s="13"/>
      <c r="N21" s="2" t="s">
        <v>30</v>
      </c>
    </row>
    <row r="22" spans="1:14" ht="102" x14ac:dyDescent="0.25">
      <c r="A22" s="12">
        <f t="shared" si="1"/>
        <v>11</v>
      </c>
      <c r="B22" s="10"/>
      <c r="C22" s="10"/>
      <c r="D22" s="10"/>
      <c r="E22" s="16" t="s">
        <v>51</v>
      </c>
      <c r="F22" s="11" t="s">
        <v>209</v>
      </c>
      <c r="G22" s="9" t="s">
        <v>208</v>
      </c>
      <c r="H22" s="15">
        <f t="shared" si="0"/>
        <v>266974.38522</v>
      </c>
      <c r="I22" s="7" t="s">
        <v>32</v>
      </c>
      <c r="J22" s="19" t="s">
        <v>186</v>
      </c>
      <c r="K22" s="19" t="s">
        <v>207</v>
      </c>
      <c r="L22" s="13">
        <v>42419.999360000002</v>
      </c>
      <c r="M22" s="13">
        <v>224554.38586000001</v>
      </c>
      <c r="N22" s="2" t="s">
        <v>190</v>
      </c>
    </row>
    <row r="23" spans="1:14" ht="26.25" x14ac:dyDescent="0.25">
      <c r="A23" s="12">
        <f t="shared" si="1"/>
        <v>12</v>
      </c>
      <c r="B23" s="10"/>
      <c r="C23" s="10"/>
      <c r="D23" s="39"/>
      <c r="E23" s="40" t="s">
        <v>206</v>
      </c>
      <c r="F23" s="40" t="s">
        <v>205</v>
      </c>
      <c r="G23" s="41" t="s">
        <v>274</v>
      </c>
      <c r="H23" s="15">
        <f t="shared" si="0"/>
        <v>1552338.17</v>
      </c>
      <c r="I23" s="42" t="s">
        <v>32</v>
      </c>
      <c r="J23" s="19" t="s">
        <v>204</v>
      </c>
      <c r="K23" s="19" t="s">
        <v>203</v>
      </c>
      <c r="L23" s="13"/>
      <c r="M23" s="13">
        <v>1552338.17</v>
      </c>
      <c r="N23" s="2" t="s">
        <v>190</v>
      </c>
    </row>
    <row r="24" spans="1:14" ht="51.75" x14ac:dyDescent="0.25">
      <c r="A24" s="12">
        <f t="shared" si="1"/>
        <v>13</v>
      </c>
      <c r="B24" s="10"/>
      <c r="C24" s="10"/>
      <c r="D24" s="10"/>
      <c r="E24" s="16" t="s">
        <v>202</v>
      </c>
      <c r="F24" s="11" t="s">
        <v>201</v>
      </c>
      <c r="G24" s="9" t="s">
        <v>200</v>
      </c>
      <c r="H24" s="15">
        <f t="shared" si="0"/>
        <v>480000</v>
      </c>
      <c r="I24" s="7" t="s">
        <v>199</v>
      </c>
      <c r="J24" s="19" t="s">
        <v>198</v>
      </c>
      <c r="K24" s="19" t="s">
        <v>197</v>
      </c>
      <c r="L24" s="17">
        <v>480000</v>
      </c>
      <c r="M24" s="13"/>
      <c r="N24" s="2" t="s">
        <v>190</v>
      </c>
    </row>
    <row r="25" spans="1:14" ht="39" x14ac:dyDescent="0.25">
      <c r="A25" s="12">
        <f t="shared" si="1"/>
        <v>14</v>
      </c>
      <c r="B25" s="10"/>
      <c r="C25" s="10"/>
      <c r="D25" s="10"/>
      <c r="E25" s="11" t="s">
        <v>196</v>
      </c>
      <c r="F25" s="11" t="s">
        <v>195</v>
      </c>
      <c r="G25" s="9">
        <v>601</v>
      </c>
      <c r="H25" s="15">
        <v>2235114.36</v>
      </c>
      <c r="I25" s="7" t="s">
        <v>106</v>
      </c>
      <c r="J25" s="19" t="s">
        <v>194</v>
      </c>
      <c r="K25" s="19" t="s">
        <v>193</v>
      </c>
      <c r="L25" s="13"/>
      <c r="M25" s="13"/>
      <c r="N25" s="2" t="s">
        <v>190</v>
      </c>
    </row>
    <row r="26" spans="1:14" ht="26.25" x14ac:dyDescent="0.25">
      <c r="A26" s="12">
        <f t="shared" si="1"/>
        <v>15</v>
      </c>
      <c r="B26" s="10"/>
      <c r="C26" s="10"/>
      <c r="D26" s="10"/>
      <c r="E26" s="11" t="s">
        <v>61</v>
      </c>
      <c r="F26" s="11" t="s">
        <v>107</v>
      </c>
      <c r="G26" s="9">
        <v>1</v>
      </c>
      <c r="H26" s="15">
        <f t="shared" ref="H26:H31" si="2">L26+M26</f>
        <v>874000</v>
      </c>
      <c r="I26" s="7" t="s">
        <v>32</v>
      </c>
      <c r="J26" s="19" t="s">
        <v>192</v>
      </c>
      <c r="K26" s="19" t="s">
        <v>191</v>
      </c>
      <c r="L26" s="13"/>
      <c r="M26" s="13">
        <v>874000</v>
      </c>
      <c r="N26" s="2" t="s">
        <v>190</v>
      </c>
    </row>
    <row r="27" spans="1:14" ht="102" x14ac:dyDescent="0.25">
      <c r="A27" s="12">
        <f t="shared" si="1"/>
        <v>16</v>
      </c>
      <c r="B27" s="10"/>
      <c r="C27" s="10"/>
      <c r="D27" s="10"/>
      <c r="E27" s="16" t="s">
        <v>51</v>
      </c>
      <c r="F27" s="11" t="s">
        <v>189</v>
      </c>
      <c r="G27" s="9" t="s">
        <v>188</v>
      </c>
      <c r="H27" s="15">
        <f t="shared" si="2"/>
        <v>698500</v>
      </c>
      <c r="I27" s="7" t="s">
        <v>187</v>
      </c>
      <c r="J27" s="19" t="s">
        <v>186</v>
      </c>
      <c r="K27" s="19" t="s">
        <v>185</v>
      </c>
      <c r="L27" s="17">
        <v>293250.00099999999</v>
      </c>
      <c r="M27" s="13">
        <v>405249.99900000001</v>
      </c>
      <c r="N27" s="2" t="s">
        <v>23</v>
      </c>
    </row>
    <row r="28" spans="1:14" ht="26.25" x14ac:dyDescent="0.25">
      <c r="A28" s="12">
        <f t="shared" si="1"/>
        <v>17</v>
      </c>
      <c r="B28" s="10"/>
      <c r="C28" s="10"/>
      <c r="D28" s="10"/>
      <c r="E28" s="11" t="s">
        <v>66</v>
      </c>
      <c r="F28" s="11" t="s">
        <v>184</v>
      </c>
      <c r="G28" s="9" t="s">
        <v>64</v>
      </c>
      <c r="H28" s="15">
        <f t="shared" si="2"/>
        <v>928655</v>
      </c>
      <c r="I28" s="7" t="s">
        <v>32</v>
      </c>
      <c r="J28" s="19" t="s">
        <v>183</v>
      </c>
      <c r="K28" s="19" t="s">
        <v>182</v>
      </c>
      <c r="L28" s="17"/>
      <c r="M28" s="13">
        <v>928655</v>
      </c>
      <c r="N28" s="2" t="s">
        <v>23</v>
      </c>
    </row>
    <row r="29" spans="1:14" x14ac:dyDescent="0.25">
      <c r="A29" s="12">
        <f t="shared" si="1"/>
        <v>18</v>
      </c>
      <c r="B29" s="10"/>
      <c r="C29" s="10"/>
      <c r="D29" s="10"/>
      <c r="E29" s="11" t="s">
        <v>66</v>
      </c>
      <c r="F29" s="11" t="s">
        <v>181</v>
      </c>
      <c r="G29" s="9" t="s">
        <v>180</v>
      </c>
      <c r="H29" s="15">
        <f t="shared" si="2"/>
        <v>2268365</v>
      </c>
      <c r="I29" s="7" t="s">
        <v>32</v>
      </c>
      <c r="J29" s="19" t="s">
        <v>179</v>
      </c>
      <c r="K29" s="19" t="s">
        <v>178</v>
      </c>
      <c r="L29" s="17">
        <v>2268365</v>
      </c>
      <c r="M29" s="13"/>
      <c r="N29" s="2" t="s">
        <v>23</v>
      </c>
    </row>
    <row r="30" spans="1:14" ht="102" x14ac:dyDescent="0.25">
      <c r="A30" s="12">
        <f t="shared" si="1"/>
        <v>19</v>
      </c>
      <c r="B30" s="10"/>
      <c r="C30" s="10"/>
      <c r="D30" s="10"/>
      <c r="E30" s="16" t="s">
        <v>51</v>
      </c>
      <c r="F30" s="11" t="s">
        <v>177</v>
      </c>
      <c r="G30" s="9" t="s">
        <v>176</v>
      </c>
      <c r="H30" s="15">
        <f t="shared" si="2"/>
        <v>3436219</v>
      </c>
      <c r="I30" s="7" t="s">
        <v>32</v>
      </c>
      <c r="J30" s="19" t="s">
        <v>175</v>
      </c>
      <c r="K30" s="19" t="s">
        <v>174</v>
      </c>
      <c r="L30" s="17">
        <v>2471156</v>
      </c>
      <c r="M30" s="13">
        <v>965063</v>
      </c>
      <c r="N30" s="2" t="s">
        <v>23</v>
      </c>
    </row>
    <row r="31" spans="1:14" ht="26.25" x14ac:dyDescent="0.25">
      <c r="A31" s="12">
        <f t="shared" si="1"/>
        <v>20</v>
      </c>
      <c r="B31" s="10"/>
      <c r="C31" s="10"/>
      <c r="D31" s="10"/>
      <c r="E31" s="11" t="s">
        <v>61</v>
      </c>
      <c r="F31" s="11" t="s">
        <v>107</v>
      </c>
      <c r="G31" s="9">
        <v>1</v>
      </c>
      <c r="H31" s="15">
        <f t="shared" si="2"/>
        <v>874000</v>
      </c>
      <c r="I31" s="7" t="s">
        <v>32</v>
      </c>
      <c r="J31" s="19" t="s">
        <v>173</v>
      </c>
      <c r="K31" s="19" t="s">
        <v>172</v>
      </c>
      <c r="L31" s="17">
        <v>0</v>
      </c>
      <c r="M31" s="13">
        <v>874000</v>
      </c>
      <c r="N31" s="2" t="s">
        <v>23</v>
      </c>
    </row>
    <row r="32" spans="1:14" x14ac:dyDescent="0.25">
      <c r="A32" s="12">
        <f t="shared" si="1"/>
        <v>21</v>
      </c>
      <c r="B32" s="10"/>
      <c r="C32" s="10"/>
      <c r="D32" s="10"/>
      <c r="E32" s="11" t="s">
        <v>171</v>
      </c>
      <c r="F32" s="11" t="s">
        <v>170</v>
      </c>
      <c r="G32" s="9" t="s">
        <v>169</v>
      </c>
      <c r="H32" s="15">
        <v>10676709.259541985</v>
      </c>
      <c r="I32" s="7" t="s">
        <v>3</v>
      </c>
      <c r="J32" s="19" t="s">
        <v>168</v>
      </c>
      <c r="K32" s="19" t="s">
        <v>167</v>
      </c>
      <c r="L32" s="17">
        <v>4359491.8196778903</v>
      </c>
      <c r="M32" s="13">
        <v>8274328.5950269802</v>
      </c>
      <c r="N32" s="2" t="s">
        <v>23</v>
      </c>
    </row>
    <row r="33" spans="1:14" ht="26.25" x14ac:dyDescent="0.25">
      <c r="A33" s="12">
        <f t="shared" si="1"/>
        <v>22</v>
      </c>
      <c r="B33" s="10"/>
      <c r="C33" s="10"/>
      <c r="D33" s="10"/>
      <c r="E33" s="11" t="s">
        <v>66</v>
      </c>
      <c r="F33" s="11" t="s">
        <v>166</v>
      </c>
      <c r="G33" s="9" t="s">
        <v>49</v>
      </c>
      <c r="H33" s="15">
        <f t="shared" ref="H33:H39" si="3">L33+M33</f>
        <v>160320</v>
      </c>
      <c r="I33" s="7" t="s">
        <v>32</v>
      </c>
      <c r="J33" s="14" t="s">
        <v>165</v>
      </c>
      <c r="K33" s="14" t="s">
        <v>164</v>
      </c>
      <c r="L33" s="17"/>
      <c r="M33" s="17">
        <v>160320</v>
      </c>
      <c r="N33" s="2" t="s">
        <v>23</v>
      </c>
    </row>
    <row r="34" spans="1:14" ht="63.75" x14ac:dyDescent="0.25">
      <c r="A34" s="12">
        <f t="shared" si="1"/>
        <v>23</v>
      </c>
      <c r="B34" s="10"/>
      <c r="C34" s="10"/>
      <c r="D34" s="10"/>
      <c r="E34" s="16" t="s">
        <v>57</v>
      </c>
      <c r="F34" s="11" t="s">
        <v>163</v>
      </c>
      <c r="G34" s="9" t="s">
        <v>162</v>
      </c>
      <c r="H34" s="15">
        <f t="shared" si="3"/>
        <v>6614378</v>
      </c>
      <c r="I34" s="7" t="s">
        <v>3</v>
      </c>
      <c r="J34" s="14" t="s">
        <v>161</v>
      </c>
      <c r="K34" s="14" t="s">
        <v>160</v>
      </c>
      <c r="L34" s="17">
        <v>6614378</v>
      </c>
      <c r="M34" s="17">
        <v>0</v>
      </c>
      <c r="N34" s="2" t="s">
        <v>23</v>
      </c>
    </row>
    <row r="35" spans="1:14" ht="26.25" x14ac:dyDescent="0.25">
      <c r="A35" s="12">
        <f t="shared" si="1"/>
        <v>24</v>
      </c>
      <c r="B35" s="10"/>
      <c r="C35" s="10"/>
      <c r="D35" s="10"/>
      <c r="E35" s="11" t="s">
        <v>61</v>
      </c>
      <c r="F35" s="11" t="s">
        <v>159</v>
      </c>
      <c r="G35" s="9" t="s">
        <v>49</v>
      </c>
      <c r="H35" s="15">
        <f t="shared" si="3"/>
        <v>1581126</v>
      </c>
      <c r="I35" s="7" t="s">
        <v>32</v>
      </c>
      <c r="J35" s="14" t="s">
        <v>158</v>
      </c>
      <c r="K35" s="14" t="s">
        <v>157</v>
      </c>
      <c r="L35" s="17"/>
      <c r="M35" s="17">
        <v>1581126</v>
      </c>
      <c r="N35" s="2" t="s">
        <v>23</v>
      </c>
    </row>
    <row r="36" spans="1:14" ht="63.75" x14ac:dyDescent="0.25">
      <c r="A36" s="12">
        <f t="shared" si="1"/>
        <v>25</v>
      </c>
      <c r="B36" s="10"/>
      <c r="C36" s="10"/>
      <c r="D36" s="10"/>
      <c r="E36" s="16" t="s">
        <v>57</v>
      </c>
      <c r="F36" s="11" t="s">
        <v>156</v>
      </c>
      <c r="G36" s="9">
        <v>168</v>
      </c>
      <c r="H36" s="15">
        <f t="shared" si="3"/>
        <v>1900000</v>
      </c>
      <c r="I36" s="7" t="s">
        <v>32</v>
      </c>
      <c r="J36" s="14" t="s">
        <v>155</v>
      </c>
      <c r="K36" s="14" t="s">
        <v>154</v>
      </c>
      <c r="L36" s="17">
        <v>0</v>
      </c>
      <c r="M36" s="17">
        <v>1900000</v>
      </c>
      <c r="N36" s="2" t="s">
        <v>138</v>
      </c>
    </row>
    <row r="37" spans="1:14" ht="26.25" x14ac:dyDescent="0.25">
      <c r="A37" s="12">
        <f t="shared" si="1"/>
        <v>26</v>
      </c>
      <c r="B37" s="10"/>
      <c r="C37" s="10"/>
      <c r="D37" s="10"/>
      <c r="E37" s="11" t="s">
        <v>61</v>
      </c>
      <c r="F37" s="11" t="s">
        <v>153</v>
      </c>
      <c r="G37" s="9">
        <v>1</v>
      </c>
      <c r="H37" s="15">
        <f t="shared" si="3"/>
        <v>3710000</v>
      </c>
      <c r="I37" s="7" t="s">
        <v>32</v>
      </c>
      <c r="J37" s="14" t="s">
        <v>121</v>
      </c>
      <c r="K37" s="14" t="s">
        <v>152</v>
      </c>
      <c r="L37" s="17"/>
      <c r="M37" s="17">
        <v>3710000</v>
      </c>
      <c r="N37" s="2" t="s">
        <v>138</v>
      </c>
    </row>
    <row r="38" spans="1:14" ht="39" x14ac:dyDescent="0.25">
      <c r="A38" s="12">
        <f t="shared" si="1"/>
        <v>27</v>
      </c>
      <c r="B38" s="10"/>
      <c r="C38" s="10"/>
      <c r="D38" s="10"/>
      <c r="E38" s="11" t="s">
        <v>66</v>
      </c>
      <c r="F38" s="11" t="s">
        <v>151</v>
      </c>
      <c r="G38" s="9" t="s">
        <v>150</v>
      </c>
      <c r="H38" s="15">
        <f t="shared" si="3"/>
        <v>1925317</v>
      </c>
      <c r="I38" s="7" t="s">
        <v>149</v>
      </c>
      <c r="J38" s="14" t="s">
        <v>148</v>
      </c>
      <c r="K38" s="14" t="s">
        <v>147</v>
      </c>
      <c r="L38" s="17"/>
      <c r="M38" s="17">
        <v>1925317</v>
      </c>
      <c r="N38" s="2" t="s">
        <v>138</v>
      </c>
    </row>
    <row r="39" spans="1:14" ht="102" x14ac:dyDescent="0.25">
      <c r="A39" s="12">
        <f t="shared" si="1"/>
        <v>28</v>
      </c>
      <c r="B39" s="10"/>
      <c r="C39" s="10"/>
      <c r="D39" s="10"/>
      <c r="E39" s="16" t="s">
        <v>51</v>
      </c>
      <c r="F39" s="11" t="s">
        <v>146</v>
      </c>
      <c r="G39" s="9" t="s">
        <v>145</v>
      </c>
      <c r="H39" s="15">
        <f t="shared" si="3"/>
        <v>499980.16</v>
      </c>
      <c r="I39" s="7" t="s">
        <v>82</v>
      </c>
      <c r="J39" s="14" t="s">
        <v>144</v>
      </c>
      <c r="K39" s="14" t="s">
        <v>143</v>
      </c>
      <c r="L39" s="17">
        <v>499980.16</v>
      </c>
      <c r="M39" s="17"/>
      <c r="N39" s="2" t="s">
        <v>138</v>
      </c>
    </row>
    <row r="40" spans="1:14" x14ac:dyDescent="0.25">
      <c r="A40" s="12">
        <f>A41+1</f>
        <v>30</v>
      </c>
      <c r="B40" s="10"/>
      <c r="C40" s="10"/>
      <c r="D40" s="10"/>
      <c r="E40" s="11" t="s">
        <v>66</v>
      </c>
      <c r="F40" s="11" t="s">
        <v>142</v>
      </c>
      <c r="G40" s="9">
        <v>1</v>
      </c>
      <c r="H40" s="15">
        <v>499000</v>
      </c>
      <c r="I40" s="7" t="s">
        <v>141</v>
      </c>
      <c r="J40" s="14" t="s">
        <v>140</v>
      </c>
      <c r="K40" s="14" t="s">
        <v>139</v>
      </c>
      <c r="L40" s="17"/>
      <c r="M40" s="17"/>
      <c r="N40" s="2" t="s">
        <v>138</v>
      </c>
    </row>
    <row r="41" spans="1:14" ht="102" x14ac:dyDescent="0.25">
      <c r="A41" s="12">
        <f>A39+1</f>
        <v>29</v>
      </c>
      <c r="B41" s="10"/>
      <c r="C41" s="10"/>
      <c r="D41" s="10"/>
      <c r="E41" s="16" t="s">
        <v>51</v>
      </c>
      <c r="F41" s="11" t="s">
        <v>137</v>
      </c>
      <c r="G41" s="9" t="s">
        <v>136</v>
      </c>
      <c r="H41" s="15">
        <f t="shared" ref="H41:H52" si="4">L41+M41</f>
        <v>792650.26</v>
      </c>
      <c r="I41" s="7" t="s">
        <v>32</v>
      </c>
      <c r="J41" s="14" t="s">
        <v>47</v>
      </c>
      <c r="K41" s="14" t="s">
        <v>135</v>
      </c>
      <c r="L41" s="17"/>
      <c r="M41" s="17">
        <v>792650.26</v>
      </c>
      <c r="N41" s="2" t="s">
        <v>15</v>
      </c>
    </row>
    <row r="42" spans="1:14" x14ac:dyDescent="0.25">
      <c r="A42" s="12">
        <f>A40+1</f>
        <v>31</v>
      </c>
      <c r="B42" s="10"/>
      <c r="C42" s="10"/>
      <c r="D42" s="10"/>
      <c r="E42" s="11" t="s">
        <v>61</v>
      </c>
      <c r="F42" s="11" t="s">
        <v>134</v>
      </c>
      <c r="G42" s="9">
        <v>2</v>
      </c>
      <c r="H42" s="15">
        <f t="shared" si="4"/>
        <v>7010000</v>
      </c>
      <c r="I42" s="7" t="s">
        <v>3</v>
      </c>
      <c r="J42" s="14" t="s">
        <v>133</v>
      </c>
      <c r="K42" s="14" t="s">
        <v>132</v>
      </c>
      <c r="L42" s="17">
        <v>3940000</v>
      </c>
      <c r="M42" s="17">
        <v>3070000</v>
      </c>
      <c r="N42" s="2" t="s">
        <v>15</v>
      </c>
    </row>
    <row r="43" spans="1:14" ht="102" x14ac:dyDescent="0.25">
      <c r="A43" s="12">
        <f>A42+1</f>
        <v>32</v>
      </c>
      <c r="B43" s="10"/>
      <c r="C43" s="10"/>
      <c r="D43" s="10"/>
      <c r="E43" s="16" t="s">
        <v>51</v>
      </c>
      <c r="F43" s="11" t="s">
        <v>131</v>
      </c>
      <c r="G43" s="9" t="s">
        <v>130</v>
      </c>
      <c r="H43" s="15">
        <f t="shared" si="4"/>
        <v>386450</v>
      </c>
      <c r="I43" s="7" t="s">
        <v>82</v>
      </c>
      <c r="J43" s="14" t="s">
        <v>129</v>
      </c>
      <c r="K43" s="14" t="s">
        <v>128</v>
      </c>
      <c r="L43" s="17"/>
      <c r="M43" s="13">
        <v>386450</v>
      </c>
      <c r="N43" s="2" t="s">
        <v>15</v>
      </c>
    </row>
    <row r="44" spans="1:14" ht="102" x14ac:dyDescent="0.25">
      <c r="A44" s="12">
        <f>A43+1</f>
        <v>33</v>
      </c>
      <c r="B44" s="10"/>
      <c r="C44" s="10"/>
      <c r="D44" s="10"/>
      <c r="E44" s="16" t="s">
        <v>51</v>
      </c>
      <c r="F44" s="11" t="s">
        <v>127</v>
      </c>
      <c r="G44" s="9" t="s">
        <v>126</v>
      </c>
      <c r="H44" s="15">
        <f t="shared" si="4"/>
        <v>408742.56</v>
      </c>
      <c r="I44" s="7" t="s">
        <v>82</v>
      </c>
      <c r="J44" s="14" t="s">
        <v>125</v>
      </c>
      <c r="K44" s="14" t="s">
        <v>124</v>
      </c>
      <c r="L44" s="17"/>
      <c r="M44" s="13">
        <v>408742.56</v>
      </c>
      <c r="N44" s="2" t="s">
        <v>15</v>
      </c>
    </row>
    <row r="45" spans="1:14" ht="63.75" x14ac:dyDescent="0.25">
      <c r="A45" s="12">
        <f>A44+1</f>
        <v>34</v>
      </c>
      <c r="B45" s="10"/>
      <c r="C45" s="10"/>
      <c r="D45" s="10"/>
      <c r="E45" s="16" t="s">
        <v>57</v>
      </c>
      <c r="F45" s="11" t="s">
        <v>123</v>
      </c>
      <c r="G45" s="9" t="s">
        <v>122</v>
      </c>
      <c r="H45" s="15">
        <f t="shared" si="4"/>
        <v>354251.1</v>
      </c>
      <c r="I45" s="7" t="s">
        <v>82</v>
      </c>
      <c r="J45" s="14" t="s">
        <v>121</v>
      </c>
      <c r="K45" s="14" t="s">
        <v>120</v>
      </c>
      <c r="L45" s="17"/>
      <c r="M45" s="13">
        <v>354251.1</v>
      </c>
      <c r="N45" s="2" t="s">
        <v>15</v>
      </c>
    </row>
    <row r="46" spans="1:14" ht="102" x14ac:dyDescent="0.25">
      <c r="A46" s="12">
        <f>A61+1</f>
        <v>50</v>
      </c>
      <c r="B46" s="10"/>
      <c r="C46" s="10"/>
      <c r="D46" s="10"/>
      <c r="E46" s="16" t="s">
        <v>51</v>
      </c>
      <c r="F46" s="10" t="s">
        <v>119</v>
      </c>
      <c r="G46" s="9" t="s">
        <v>118</v>
      </c>
      <c r="H46" s="15">
        <f t="shared" si="4"/>
        <v>2448282.88</v>
      </c>
      <c r="I46" s="11" t="s">
        <v>117</v>
      </c>
      <c r="J46" s="3" t="s">
        <v>116</v>
      </c>
      <c r="K46" s="3" t="s">
        <v>115</v>
      </c>
      <c r="L46" s="18"/>
      <c r="M46" s="18">
        <v>2448282.88</v>
      </c>
      <c r="N46" s="2" t="s">
        <v>108</v>
      </c>
    </row>
    <row r="47" spans="1:14" ht="63.75" x14ac:dyDescent="0.25">
      <c r="A47" s="12">
        <f>A45+1</f>
        <v>35</v>
      </c>
      <c r="B47" s="10"/>
      <c r="C47" s="10"/>
      <c r="D47" s="10"/>
      <c r="E47" s="16" t="s">
        <v>57</v>
      </c>
      <c r="F47" s="11" t="s">
        <v>114</v>
      </c>
      <c r="G47" s="9">
        <v>38</v>
      </c>
      <c r="H47" s="15">
        <f t="shared" si="4"/>
        <v>1140432.51</v>
      </c>
      <c r="I47" s="7" t="s">
        <v>32</v>
      </c>
      <c r="J47" s="14" t="s">
        <v>113</v>
      </c>
      <c r="K47" s="14" t="s">
        <v>112</v>
      </c>
      <c r="L47" s="17">
        <v>1140432.51</v>
      </c>
      <c r="M47" s="13">
        <v>0</v>
      </c>
      <c r="N47" s="2" t="s">
        <v>108</v>
      </c>
    </row>
    <row r="48" spans="1:14" ht="26.25" x14ac:dyDescent="0.25">
      <c r="A48" s="12">
        <f t="shared" ref="A48:A61" si="5">A47+1</f>
        <v>36</v>
      </c>
      <c r="B48" s="10"/>
      <c r="C48" s="10"/>
      <c r="D48" s="10"/>
      <c r="E48" s="11" t="s">
        <v>66</v>
      </c>
      <c r="F48" s="11" t="s">
        <v>111</v>
      </c>
      <c r="G48" s="9" t="s">
        <v>110</v>
      </c>
      <c r="H48" s="15">
        <f t="shared" si="4"/>
        <v>800000</v>
      </c>
      <c r="I48" s="7" t="s">
        <v>32</v>
      </c>
      <c r="J48" s="14" t="s">
        <v>59</v>
      </c>
      <c r="K48" s="14" t="s">
        <v>109</v>
      </c>
      <c r="L48" s="17"/>
      <c r="M48" s="13">
        <v>800000</v>
      </c>
      <c r="N48" s="2" t="s">
        <v>108</v>
      </c>
    </row>
    <row r="49" spans="1:14" ht="26.25" x14ac:dyDescent="0.25">
      <c r="A49" s="12">
        <f t="shared" si="5"/>
        <v>37</v>
      </c>
      <c r="B49" s="10"/>
      <c r="C49" s="10"/>
      <c r="D49" s="10"/>
      <c r="E49" s="11" t="s">
        <v>61</v>
      </c>
      <c r="F49" s="11" t="s">
        <v>107</v>
      </c>
      <c r="G49" s="9">
        <v>1</v>
      </c>
      <c r="H49" s="15">
        <f t="shared" si="4"/>
        <v>899000</v>
      </c>
      <c r="I49" s="7" t="s">
        <v>106</v>
      </c>
      <c r="J49" s="14" t="s">
        <v>105</v>
      </c>
      <c r="K49" s="14" t="s">
        <v>104</v>
      </c>
      <c r="L49" s="17">
        <v>899000</v>
      </c>
      <c r="M49" s="13">
        <v>0</v>
      </c>
      <c r="N49" s="2" t="s">
        <v>98</v>
      </c>
    </row>
    <row r="50" spans="1:14" ht="102" x14ac:dyDescent="0.25">
      <c r="A50" s="12">
        <f t="shared" si="5"/>
        <v>38</v>
      </c>
      <c r="B50" s="10"/>
      <c r="C50" s="10"/>
      <c r="D50" s="10"/>
      <c r="E50" s="16" t="s">
        <v>51</v>
      </c>
      <c r="F50" s="11" t="s">
        <v>103</v>
      </c>
      <c r="G50" s="9" t="s">
        <v>102</v>
      </c>
      <c r="H50" s="15">
        <f t="shared" si="4"/>
        <v>896272</v>
      </c>
      <c r="I50" s="7" t="s">
        <v>101</v>
      </c>
      <c r="J50" s="14" t="s">
        <v>100</v>
      </c>
      <c r="K50" s="14" t="s">
        <v>99</v>
      </c>
      <c r="L50" s="17">
        <v>896272</v>
      </c>
      <c r="M50" s="13"/>
      <c r="N50" s="2" t="s">
        <v>98</v>
      </c>
    </row>
    <row r="51" spans="1:14" ht="102" x14ac:dyDescent="0.25">
      <c r="A51" s="12">
        <f t="shared" si="5"/>
        <v>39</v>
      </c>
      <c r="B51" s="10"/>
      <c r="C51" s="10"/>
      <c r="D51" s="10"/>
      <c r="E51" s="16" t="s">
        <v>51</v>
      </c>
      <c r="F51" s="11" t="s">
        <v>97</v>
      </c>
      <c r="G51" s="9" t="s">
        <v>96</v>
      </c>
      <c r="H51" s="15">
        <f t="shared" si="4"/>
        <v>1377220</v>
      </c>
      <c r="I51" s="7" t="s">
        <v>32</v>
      </c>
      <c r="J51" s="14" t="s">
        <v>95</v>
      </c>
      <c r="K51" s="14" t="s">
        <v>94</v>
      </c>
      <c r="L51" s="17">
        <v>1377220</v>
      </c>
      <c r="M51" s="13"/>
      <c r="N51" s="2" t="s">
        <v>8</v>
      </c>
    </row>
    <row r="52" spans="1:14" ht="39" x14ac:dyDescent="0.25">
      <c r="A52" s="12">
        <f t="shared" si="5"/>
        <v>40</v>
      </c>
      <c r="B52" s="10"/>
      <c r="C52" s="10"/>
      <c r="D52" s="10"/>
      <c r="E52" s="11" t="s">
        <v>93</v>
      </c>
      <c r="F52" s="11" t="s">
        <v>92</v>
      </c>
      <c r="G52" s="9" t="s">
        <v>91</v>
      </c>
      <c r="H52" s="15">
        <f t="shared" si="4"/>
        <v>521164.05</v>
      </c>
      <c r="I52" s="7" t="s">
        <v>54</v>
      </c>
      <c r="J52" s="14" t="s">
        <v>90</v>
      </c>
      <c r="K52" s="14" t="s">
        <v>89</v>
      </c>
      <c r="L52" s="17">
        <v>98690.73</v>
      </c>
      <c r="M52" s="13">
        <v>422473.32</v>
      </c>
      <c r="N52" s="2" t="s">
        <v>79</v>
      </c>
    </row>
    <row r="53" spans="1:14" ht="102" x14ac:dyDescent="0.25">
      <c r="A53" s="12">
        <f t="shared" si="5"/>
        <v>41</v>
      </c>
      <c r="B53" s="10"/>
      <c r="C53" s="10"/>
      <c r="D53" s="10"/>
      <c r="E53" s="16" t="s">
        <v>51</v>
      </c>
      <c r="F53" s="11" t="s">
        <v>88</v>
      </c>
      <c r="G53" s="9" t="s">
        <v>87</v>
      </c>
      <c r="H53" s="15">
        <v>330978.61</v>
      </c>
      <c r="I53" s="7" t="s">
        <v>86</v>
      </c>
      <c r="J53" s="14" t="s">
        <v>85</v>
      </c>
      <c r="K53" s="14" t="s">
        <v>84</v>
      </c>
      <c r="L53" s="17">
        <v>91140.663</v>
      </c>
      <c r="M53" s="17">
        <v>239837.94999999995</v>
      </c>
      <c r="N53" s="2" t="s">
        <v>79</v>
      </c>
    </row>
    <row r="54" spans="1:14" ht="102" x14ac:dyDescent="0.25">
      <c r="A54" s="12">
        <f t="shared" si="5"/>
        <v>42</v>
      </c>
      <c r="B54" s="10"/>
      <c r="C54" s="10"/>
      <c r="D54" s="10"/>
      <c r="E54" s="16" t="s">
        <v>51</v>
      </c>
      <c r="F54" s="11" t="s">
        <v>83</v>
      </c>
      <c r="G54" s="9" t="s">
        <v>64</v>
      </c>
      <c r="H54" s="15">
        <f t="shared" ref="H54:H61" si="6">L54+M54</f>
        <v>1062000</v>
      </c>
      <c r="I54" s="7" t="s">
        <v>82</v>
      </c>
      <c r="J54" s="14" t="s">
        <v>81</v>
      </c>
      <c r="K54" s="14" t="s">
        <v>80</v>
      </c>
      <c r="L54" s="17"/>
      <c r="M54" s="17">
        <v>1062000</v>
      </c>
      <c r="N54" s="2" t="s">
        <v>79</v>
      </c>
    </row>
    <row r="55" spans="1:14" ht="26.25" x14ac:dyDescent="0.25">
      <c r="A55" s="12">
        <f t="shared" si="5"/>
        <v>43</v>
      </c>
      <c r="B55" s="10"/>
      <c r="C55" s="10"/>
      <c r="D55" s="10"/>
      <c r="E55" s="11" t="s">
        <v>66</v>
      </c>
      <c r="F55" s="11" t="s">
        <v>78</v>
      </c>
      <c r="G55" s="9" t="s">
        <v>49</v>
      </c>
      <c r="H55" s="15">
        <f t="shared" si="6"/>
        <v>995000</v>
      </c>
      <c r="I55" s="7" t="s">
        <v>32</v>
      </c>
      <c r="J55" s="14" t="s">
        <v>77</v>
      </c>
      <c r="K55" s="14" t="s">
        <v>76</v>
      </c>
      <c r="L55" s="17">
        <v>995000</v>
      </c>
      <c r="M55" s="17"/>
      <c r="N55" s="2" t="s">
        <v>0</v>
      </c>
    </row>
    <row r="56" spans="1:14" ht="26.25" x14ac:dyDescent="0.25">
      <c r="A56" s="12">
        <f t="shared" si="5"/>
        <v>44</v>
      </c>
      <c r="B56" s="10"/>
      <c r="C56" s="10"/>
      <c r="D56" s="10"/>
      <c r="E56" s="16" t="s">
        <v>75</v>
      </c>
      <c r="F56" s="11" t="s">
        <v>74</v>
      </c>
      <c r="G56" s="9" t="s">
        <v>73</v>
      </c>
      <c r="H56" s="15">
        <f t="shared" si="6"/>
        <v>2318707.1800000002</v>
      </c>
      <c r="I56" s="7" t="s">
        <v>32</v>
      </c>
      <c r="J56" s="14" t="s">
        <v>72</v>
      </c>
      <c r="K56" s="14" t="s">
        <v>71</v>
      </c>
      <c r="L56" s="17">
        <v>2318707.1800000002</v>
      </c>
      <c r="M56" s="17"/>
      <c r="N56" s="2" t="s">
        <v>0</v>
      </c>
    </row>
    <row r="57" spans="1:14" ht="102" x14ac:dyDescent="0.25">
      <c r="A57" s="12">
        <f t="shared" si="5"/>
        <v>45</v>
      </c>
      <c r="B57" s="10"/>
      <c r="C57" s="10"/>
      <c r="D57" s="10"/>
      <c r="E57" s="16" t="s">
        <v>51</v>
      </c>
      <c r="F57" s="11" t="s">
        <v>70</v>
      </c>
      <c r="G57" s="9" t="s">
        <v>69</v>
      </c>
      <c r="H57" s="15">
        <f t="shared" si="6"/>
        <v>921849.03999999992</v>
      </c>
      <c r="I57" s="7" t="s">
        <v>32</v>
      </c>
      <c r="J57" s="14" t="s">
        <v>68</v>
      </c>
      <c r="K57" s="14" t="s">
        <v>67</v>
      </c>
      <c r="L57" s="17">
        <v>921849.03999999992</v>
      </c>
      <c r="M57" s="17"/>
      <c r="N57" s="2" t="s">
        <v>0</v>
      </c>
    </row>
    <row r="58" spans="1:14" ht="26.25" x14ac:dyDescent="0.25">
      <c r="A58" s="12">
        <f t="shared" si="5"/>
        <v>46</v>
      </c>
      <c r="B58" s="10"/>
      <c r="C58" s="10"/>
      <c r="D58" s="10"/>
      <c r="E58" s="11" t="s">
        <v>66</v>
      </c>
      <c r="F58" s="11" t="s">
        <v>65</v>
      </c>
      <c r="G58" s="9" t="s">
        <v>64</v>
      </c>
      <c r="H58" s="15">
        <f t="shared" si="6"/>
        <v>876060</v>
      </c>
      <c r="I58" s="7" t="s">
        <v>32</v>
      </c>
      <c r="J58" s="14" t="s">
        <v>63</v>
      </c>
      <c r="K58" s="14" t="s">
        <v>62</v>
      </c>
      <c r="L58" s="17"/>
      <c r="M58" s="17">
        <v>876060</v>
      </c>
      <c r="N58" s="2" t="s">
        <v>0</v>
      </c>
    </row>
    <row r="59" spans="1:14" ht="26.25" x14ac:dyDescent="0.25">
      <c r="A59" s="12">
        <f t="shared" si="5"/>
        <v>47</v>
      </c>
      <c r="B59" s="10"/>
      <c r="C59" s="10"/>
      <c r="D59" s="10"/>
      <c r="E59" s="11" t="s">
        <v>61</v>
      </c>
      <c r="F59" s="11" t="s">
        <v>60</v>
      </c>
      <c r="G59" s="9">
        <v>1</v>
      </c>
      <c r="H59" s="15">
        <f t="shared" si="6"/>
        <v>2715000</v>
      </c>
      <c r="I59" s="7" t="s">
        <v>32</v>
      </c>
      <c r="J59" s="14" t="s">
        <v>59</v>
      </c>
      <c r="K59" s="14" t="s">
        <v>58</v>
      </c>
      <c r="L59" s="13">
        <v>2715000</v>
      </c>
      <c r="M59" s="13">
        <v>0</v>
      </c>
      <c r="N59" s="2" t="s">
        <v>0</v>
      </c>
    </row>
    <row r="60" spans="1:14" ht="63.75" x14ac:dyDescent="0.25">
      <c r="A60" s="12">
        <f t="shared" si="5"/>
        <v>48</v>
      </c>
      <c r="B60" s="10"/>
      <c r="C60" s="10"/>
      <c r="D60" s="10"/>
      <c r="E60" s="16" t="s">
        <v>57</v>
      </c>
      <c r="F60" s="11" t="s">
        <v>56</v>
      </c>
      <c r="G60" s="9" t="s">
        <v>55</v>
      </c>
      <c r="H60" s="15">
        <f t="shared" si="6"/>
        <v>11036039.99</v>
      </c>
      <c r="I60" s="7" t="s">
        <v>54</v>
      </c>
      <c r="J60" s="14" t="s">
        <v>53</v>
      </c>
      <c r="K60" s="14" t="s">
        <v>52</v>
      </c>
      <c r="L60" s="13">
        <v>2537585.9</v>
      </c>
      <c r="M60" s="13">
        <v>8498454.0899999999</v>
      </c>
      <c r="N60" s="2" t="s">
        <v>0</v>
      </c>
    </row>
    <row r="61" spans="1:14" ht="102" x14ac:dyDescent="0.25">
      <c r="A61" s="12">
        <f t="shared" si="5"/>
        <v>49</v>
      </c>
      <c r="B61" s="10"/>
      <c r="C61" s="10"/>
      <c r="D61" s="10"/>
      <c r="E61" s="16" t="s">
        <v>51</v>
      </c>
      <c r="F61" s="11" t="s">
        <v>50</v>
      </c>
      <c r="G61" s="9" t="s">
        <v>49</v>
      </c>
      <c r="H61" s="15">
        <f t="shared" si="6"/>
        <v>444921.62</v>
      </c>
      <c r="I61" s="7" t="s">
        <v>48</v>
      </c>
      <c r="J61" s="14" t="s">
        <v>47</v>
      </c>
      <c r="K61" s="14" t="s">
        <v>46</v>
      </c>
      <c r="L61" s="13"/>
      <c r="M61" s="13">
        <v>444921.62</v>
      </c>
      <c r="N61" s="2" t="s">
        <v>0</v>
      </c>
    </row>
    <row r="62" spans="1:14" x14ac:dyDescent="0.25">
      <c r="A62" s="12">
        <f>A46+1</f>
        <v>51</v>
      </c>
      <c r="B62" s="10"/>
      <c r="C62" s="10"/>
      <c r="D62" s="10"/>
      <c r="E62" s="11" t="s">
        <v>4</v>
      </c>
      <c r="F62" s="10"/>
      <c r="G62" s="9">
        <v>28704</v>
      </c>
      <c r="H62" s="8">
        <v>1285321.31</v>
      </c>
      <c r="I62" s="7" t="s">
        <v>32</v>
      </c>
      <c r="J62" s="3" t="s">
        <v>2</v>
      </c>
      <c r="K62" s="3" t="s">
        <v>45</v>
      </c>
      <c r="N62" s="2" t="s">
        <v>38</v>
      </c>
    </row>
    <row r="63" spans="1:14" x14ac:dyDescent="0.25">
      <c r="A63" s="12">
        <f t="shared" ref="A63:A86" si="7">A62+1</f>
        <v>52</v>
      </c>
      <c r="B63" s="10"/>
      <c r="C63" s="10"/>
      <c r="D63" s="10"/>
      <c r="E63" s="11" t="s">
        <v>4</v>
      </c>
      <c r="F63" s="10"/>
      <c r="G63" s="9">
        <v>877</v>
      </c>
      <c r="H63" s="8">
        <v>39461.49</v>
      </c>
      <c r="I63" s="7" t="s">
        <v>32</v>
      </c>
      <c r="J63" s="3" t="s">
        <v>2</v>
      </c>
      <c r="K63" s="3" t="s">
        <v>44</v>
      </c>
      <c r="N63" s="2" t="s">
        <v>38</v>
      </c>
    </row>
    <row r="64" spans="1:14" x14ac:dyDescent="0.25">
      <c r="A64" s="12">
        <f t="shared" si="7"/>
        <v>53</v>
      </c>
      <c r="B64" s="10"/>
      <c r="C64" s="10"/>
      <c r="D64" s="10"/>
      <c r="E64" s="11" t="s">
        <v>4</v>
      </c>
      <c r="F64" s="10"/>
      <c r="G64" s="9">
        <v>1000</v>
      </c>
      <c r="H64" s="8">
        <v>44850</v>
      </c>
      <c r="I64" s="7" t="s">
        <v>32</v>
      </c>
      <c r="J64" s="3" t="s">
        <v>11</v>
      </c>
      <c r="K64" s="3" t="s">
        <v>43</v>
      </c>
      <c r="N64" s="2" t="s">
        <v>38</v>
      </c>
    </row>
    <row r="65" spans="1:14" x14ac:dyDescent="0.25">
      <c r="A65" s="12">
        <f t="shared" si="7"/>
        <v>54</v>
      </c>
      <c r="B65" s="10"/>
      <c r="C65" s="10"/>
      <c r="D65" s="10"/>
      <c r="E65" s="11" t="s">
        <v>4</v>
      </c>
      <c r="F65" s="10"/>
      <c r="G65" s="9" t="s">
        <v>42</v>
      </c>
      <c r="H65" s="8">
        <v>1188368.69</v>
      </c>
      <c r="I65" s="7" t="s">
        <v>32</v>
      </c>
      <c r="J65" s="3" t="s">
        <v>2</v>
      </c>
      <c r="K65" s="3" t="s">
        <v>41</v>
      </c>
      <c r="N65" s="2" t="s">
        <v>38</v>
      </c>
    </row>
    <row r="66" spans="1:14" x14ac:dyDescent="0.25">
      <c r="A66" s="12">
        <f t="shared" si="7"/>
        <v>55</v>
      </c>
      <c r="B66" s="10"/>
      <c r="C66" s="10"/>
      <c r="D66" s="10"/>
      <c r="E66" s="11" t="s">
        <v>4</v>
      </c>
      <c r="F66" s="10"/>
      <c r="G66" s="9" t="s">
        <v>40</v>
      </c>
      <c r="H66" s="8">
        <v>1071815.23</v>
      </c>
      <c r="I66" s="7" t="s">
        <v>32</v>
      </c>
      <c r="J66" s="3" t="s">
        <v>11</v>
      </c>
      <c r="K66" s="3" t="s">
        <v>39</v>
      </c>
      <c r="N66" s="2" t="s">
        <v>38</v>
      </c>
    </row>
    <row r="67" spans="1:14" x14ac:dyDescent="0.25">
      <c r="A67" s="12">
        <f t="shared" si="7"/>
        <v>56</v>
      </c>
      <c r="B67" s="10"/>
      <c r="C67" s="10"/>
      <c r="D67" s="10"/>
      <c r="E67" s="11" t="s">
        <v>4</v>
      </c>
      <c r="F67" s="10"/>
      <c r="G67" s="9">
        <v>35</v>
      </c>
      <c r="H67" s="8">
        <v>1856378</v>
      </c>
      <c r="I67" s="7" t="s">
        <v>32</v>
      </c>
      <c r="J67" s="3" t="s">
        <v>2</v>
      </c>
      <c r="K67" s="3" t="s">
        <v>37</v>
      </c>
      <c r="N67" s="2" t="s">
        <v>30</v>
      </c>
    </row>
    <row r="68" spans="1:14" x14ac:dyDescent="0.25">
      <c r="A68" s="12">
        <f t="shared" si="7"/>
        <v>57</v>
      </c>
      <c r="B68" s="10"/>
      <c r="C68" s="10"/>
      <c r="D68" s="10"/>
      <c r="E68" s="11" t="s">
        <v>4</v>
      </c>
      <c r="F68" s="10"/>
      <c r="G68" s="9" t="s">
        <v>36</v>
      </c>
      <c r="H68" s="8">
        <v>1241007.57</v>
      </c>
      <c r="I68" s="7" t="s">
        <v>32</v>
      </c>
      <c r="J68" s="3" t="s">
        <v>2</v>
      </c>
      <c r="K68" s="3" t="s">
        <v>35</v>
      </c>
      <c r="N68" s="2" t="s">
        <v>30</v>
      </c>
    </row>
    <row r="69" spans="1:14" x14ac:dyDescent="0.25">
      <c r="A69" s="12">
        <f t="shared" si="7"/>
        <v>58</v>
      </c>
      <c r="B69" s="10"/>
      <c r="C69" s="10"/>
      <c r="D69" s="10"/>
      <c r="E69" s="11" t="s">
        <v>4</v>
      </c>
      <c r="F69" s="10"/>
      <c r="G69" s="9">
        <v>38</v>
      </c>
      <c r="H69" s="8">
        <v>2119477.1717996001</v>
      </c>
      <c r="I69" s="7" t="s">
        <v>32</v>
      </c>
      <c r="J69" s="3" t="s">
        <v>11</v>
      </c>
      <c r="K69" s="3" t="s">
        <v>34</v>
      </c>
      <c r="N69" s="2" t="s">
        <v>30</v>
      </c>
    </row>
    <row r="70" spans="1:14" x14ac:dyDescent="0.25">
      <c r="A70" s="12">
        <f t="shared" si="7"/>
        <v>59</v>
      </c>
      <c r="B70" s="10"/>
      <c r="C70" s="10"/>
      <c r="D70" s="10"/>
      <c r="E70" s="11" t="s">
        <v>4</v>
      </c>
      <c r="F70" s="10"/>
      <c r="G70" s="9" t="s">
        <v>33</v>
      </c>
      <c r="H70" s="8">
        <v>86064.4</v>
      </c>
      <c r="I70" s="7" t="s">
        <v>32</v>
      </c>
      <c r="J70" s="3" t="s">
        <v>11</v>
      </c>
      <c r="K70" s="3" t="s">
        <v>31</v>
      </c>
      <c r="N70" s="2" t="s">
        <v>30</v>
      </c>
    </row>
    <row r="71" spans="1:14" x14ac:dyDescent="0.25">
      <c r="A71" s="12">
        <f t="shared" si="7"/>
        <v>60</v>
      </c>
      <c r="B71" s="10"/>
      <c r="C71" s="10"/>
      <c r="D71" s="10"/>
      <c r="E71" s="11" t="s">
        <v>4</v>
      </c>
      <c r="F71" s="10"/>
      <c r="G71" s="9">
        <v>42638</v>
      </c>
      <c r="H71" s="10">
        <v>1919366.14</v>
      </c>
      <c r="I71" s="7" t="s">
        <v>3</v>
      </c>
      <c r="J71" s="3" t="s">
        <v>2</v>
      </c>
      <c r="K71" s="3" t="s">
        <v>29</v>
      </c>
      <c r="N71" s="2" t="s">
        <v>23</v>
      </c>
    </row>
    <row r="72" spans="1:14" x14ac:dyDescent="0.25">
      <c r="A72" s="12">
        <f t="shared" si="7"/>
        <v>61</v>
      </c>
      <c r="B72" s="10"/>
      <c r="C72" s="10"/>
      <c r="D72" s="10"/>
      <c r="E72" s="11" t="s">
        <v>4</v>
      </c>
      <c r="F72" s="10"/>
      <c r="G72" s="9">
        <v>5171</v>
      </c>
      <c r="H72" s="10">
        <v>233852.10800000001</v>
      </c>
      <c r="I72" s="7" t="s">
        <v>3</v>
      </c>
      <c r="J72" s="3" t="s">
        <v>11</v>
      </c>
      <c r="K72" s="3" t="s">
        <v>28</v>
      </c>
      <c r="N72" s="2" t="s">
        <v>23</v>
      </c>
    </row>
    <row r="73" spans="1:14" x14ac:dyDescent="0.25">
      <c r="A73" s="12">
        <f t="shared" si="7"/>
        <v>62</v>
      </c>
      <c r="B73" s="10"/>
      <c r="C73" s="10"/>
      <c r="D73" s="10"/>
      <c r="E73" s="11" t="s">
        <v>4</v>
      </c>
      <c r="F73" s="10"/>
      <c r="G73" s="9" t="s">
        <v>27</v>
      </c>
      <c r="H73" s="10">
        <v>2072818.04</v>
      </c>
      <c r="I73" s="7" t="s">
        <v>3</v>
      </c>
      <c r="J73" s="3" t="s">
        <v>11</v>
      </c>
      <c r="K73" s="3" t="s">
        <v>26</v>
      </c>
      <c r="N73" s="2" t="s">
        <v>23</v>
      </c>
    </row>
    <row r="74" spans="1:14" x14ac:dyDescent="0.25">
      <c r="A74" s="12">
        <f t="shared" si="7"/>
        <v>63</v>
      </c>
      <c r="B74" s="10"/>
      <c r="C74" s="10"/>
      <c r="D74" s="10"/>
      <c r="E74" s="11" t="s">
        <v>4</v>
      </c>
      <c r="F74" s="10"/>
      <c r="G74" s="9" t="s">
        <v>25</v>
      </c>
      <c r="H74" s="10">
        <v>394541.93554999999</v>
      </c>
      <c r="I74" s="7" t="s">
        <v>3</v>
      </c>
      <c r="J74" s="3" t="s">
        <v>2</v>
      </c>
      <c r="K74" s="3" t="s">
        <v>24</v>
      </c>
      <c r="N74" s="2" t="s">
        <v>23</v>
      </c>
    </row>
    <row r="75" spans="1:14" x14ac:dyDescent="0.25">
      <c r="A75" s="12">
        <f t="shared" si="7"/>
        <v>64</v>
      </c>
      <c r="B75" s="10"/>
      <c r="C75" s="10"/>
      <c r="D75" s="10"/>
      <c r="E75" s="11" t="s">
        <v>4</v>
      </c>
      <c r="F75" s="10"/>
      <c r="G75" s="9" t="s">
        <v>22</v>
      </c>
      <c r="H75" s="10">
        <v>2105885.16</v>
      </c>
      <c r="I75" s="7" t="s">
        <v>3</v>
      </c>
      <c r="J75" s="3" t="s">
        <v>11</v>
      </c>
      <c r="K75" s="3" t="s">
        <v>21</v>
      </c>
      <c r="N75" s="2" t="s">
        <v>15</v>
      </c>
    </row>
    <row r="76" spans="1:14" x14ac:dyDescent="0.25">
      <c r="A76" s="12">
        <f t="shared" si="7"/>
        <v>65</v>
      </c>
      <c r="B76" s="10"/>
      <c r="C76" s="10"/>
      <c r="D76" s="10"/>
      <c r="E76" s="11" t="s">
        <v>4</v>
      </c>
      <c r="F76" s="10"/>
      <c r="G76" s="9">
        <v>7500</v>
      </c>
      <c r="H76" s="8">
        <v>348600</v>
      </c>
      <c r="I76" s="7" t="s">
        <v>3</v>
      </c>
      <c r="J76" s="3" t="s">
        <v>11</v>
      </c>
      <c r="K76" s="3" t="s">
        <v>20</v>
      </c>
      <c r="N76" s="2" t="s">
        <v>15</v>
      </c>
    </row>
    <row r="77" spans="1:14" x14ac:dyDescent="0.25">
      <c r="A77" s="12">
        <f t="shared" si="7"/>
        <v>66</v>
      </c>
      <c r="B77" s="10"/>
      <c r="C77" s="10"/>
      <c r="D77" s="10"/>
      <c r="E77" s="11" t="s">
        <v>4</v>
      </c>
      <c r="F77" s="10"/>
      <c r="G77" s="9" t="s">
        <v>19</v>
      </c>
      <c r="H77" s="8">
        <v>407147.36613000004</v>
      </c>
      <c r="I77" s="7" t="s">
        <v>3</v>
      </c>
      <c r="J77" s="3" t="s">
        <v>2</v>
      </c>
      <c r="K77" s="3" t="s">
        <v>18</v>
      </c>
      <c r="N77" s="2" t="s">
        <v>15</v>
      </c>
    </row>
    <row r="78" spans="1:14" x14ac:dyDescent="0.25">
      <c r="A78" s="12">
        <f t="shared" si="7"/>
        <v>67</v>
      </c>
      <c r="B78" s="10"/>
      <c r="C78" s="10"/>
      <c r="D78" s="10"/>
      <c r="E78" s="11" t="s">
        <v>4</v>
      </c>
      <c r="F78" s="10"/>
      <c r="G78" s="9">
        <v>37332</v>
      </c>
      <c r="H78" s="8">
        <v>1742350.7</v>
      </c>
      <c r="I78" s="7" t="s">
        <v>3</v>
      </c>
      <c r="J78" s="3" t="s">
        <v>2</v>
      </c>
      <c r="K78" s="3" t="s">
        <v>17</v>
      </c>
      <c r="N78" s="2" t="s">
        <v>15</v>
      </c>
    </row>
    <row r="79" spans="1:14" x14ac:dyDescent="0.25">
      <c r="A79" s="12">
        <f t="shared" si="7"/>
        <v>68</v>
      </c>
      <c r="B79" s="10"/>
      <c r="C79" s="10"/>
      <c r="D79" s="10"/>
      <c r="E79" s="11" t="s">
        <v>4</v>
      </c>
      <c r="F79" s="10"/>
      <c r="G79" s="9">
        <v>2000</v>
      </c>
      <c r="H79" s="8">
        <v>93600</v>
      </c>
      <c r="I79" s="7" t="s">
        <v>3</v>
      </c>
      <c r="J79" s="3" t="s">
        <v>2</v>
      </c>
      <c r="K79" s="3" t="s">
        <v>16</v>
      </c>
      <c r="N79" s="2" t="s">
        <v>15</v>
      </c>
    </row>
    <row r="80" spans="1:14" x14ac:dyDescent="0.25">
      <c r="A80" s="12">
        <f t="shared" si="7"/>
        <v>69</v>
      </c>
      <c r="B80" s="10"/>
      <c r="C80" s="10"/>
      <c r="D80" s="10"/>
      <c r="E80" s="11" t="s">
        <v>4</v>
      </c>
      <c r="F80" s="10"/>
      <c r="G80" s="9" t="s">
        <v>14</v>
      </c>
      <c r="H80" s="8">
        <v>238800</v>
      </c>
      <c r="I80" s="7" t="s">
        <v>3</v>
      </c>
      <c r="J80" s="3" t="s">
        <v>11</v>
      </c>
      <c r="K80" s="3" t="s">
        <v>13</v>
      </c>
      <c r="N80" s="2" t="s">
        <v>8</v>
      </c>
    </row>
    <row r="81" spans="1:14" x14ac:dyDescent="0.25">
      <c r="A81" s="12">
        <f t="shared" si="7"/>
        <v>70</v>
      </c>
      <c r="B81" s="10"/>
      <c r="C81" s="10"/>
      <c r="D81" s="10"/>
      <c r="E81" s="11" t="s">
        <v>4</v>
      </c>
      <c r="F81" s="10"/>
      <c r="G81" s="9">
        <v>35151.800000000003</v>
      </c>
      <c r="H81" s="8">
        <v>1677504.1851600001</v>
      </c>
      <c r="I81" s="7" t="s">
        <v>3</v>
      </c>
      <c r="J81" s="3" t="s">
        <v>2</v>
      </c>
      <c r="K81" s="3" t="s">
        <v>12</v>
      </c>
      <c r="N81" s="2" t="s">
        <v>8</v>
      </c>
    </row>
    <row r="82" spans="1:14" x14ac:dyDescent="0.25">
      <c r="A82" s="12">
        <f t="shared" si="7"/>
        <v>71</v>
      </c>
      <c r="B82" s="10"/>
      <c r="C82" s="10"/>
      <c r="D82" s="10"/>
      <c r="E82" s="11" t="s">
        <v>4</v>
      </c>
      <c r="F82" s="10"/>
      <c r="G82" s="9">
        <v>56.883000000000003</v>
      </c>
      <c r="H82" s="8">
        <v>2191242.6800000002</v>
      </c>
      <c r="I82" s="7" t="s">
        <v>3</v>
      </c>
      <c r="J82" s="3" t="s">
        <v>11</v>
      </c>
      <c r="K82" s="3" t="s">
        <v>10</v>
      </c>
      <c r="N82" s="2" t="s">
        <v>8</v>
      </c>
    </row>
    <row r="83" spans="1:14" x14ac:dyDescent="0.25">
      <c r="A83" s="12">
        <f t="shared" si="7"/>
        <v>72</v>
      </c>
      <c r="B83" s="10"/>
      <c r="C83" s="10"/>
      <c r="D83" s="10"/>
      <c r="E83" s="11" t="s">
        <v>4</v>
      </c>
      <c r="F83" s="10"/>
      <c r="G83" s="9">
        <v>22.753</v>
      </c>
      <c r="H83" s="8">
        <v>1251415</v>
      </c>
      <c r="I83" s="7" t="s">
        <v>3</v>
      </c>
      <c r="J83" s="3" t="s">
        <v>2</v>
      </c>
      <c r="K83" s="3" t="s">
        <v>9</v>
      </c>
      <c r="N83" s="2" t="s">
        <v>8</v>
      </c>
    </row>
    <row r="84" spans="1:14" x14ac:dyDescent="0.25">
      <c r="A84" s="12">
        <f t="shared" si="7"/>
        <v>73</v>
      </c>
      <c r="B84" s="10"/>
      <c r="C84" s="10"/>
      <c r="D84" s="10"/>
      <c r="E84" s="11" t="s">
        <v>4</v>
      </c>
      <c r="F84" s="10"/>
      <c r="G84" s="9" t="s">
        <v>7</v>
      </c>
      <c r="H84" s="8">
        <v>4171747.94</v>
      </c>
      <c r="I84" s="7" t="s">
        <v>3</v>
      </c>
      <c r="J84" s="3" t="s">
        <v>2</v>
      </c>
      <c r="K84" s="3" t="s">
        <v>6</v>
      </c>
      <c r="N84" s="2" t="s">
        <v>0</v>
      </c>
    </row>
    <row r="85" spans="1:14" x14ac:dyDescent="0.25">
      <c r="A85" s="12">
        <f t="shared" si="7"/>
        <v>74</v>
      </c>
      <c r="B85" s="10"/>
      <c r="C85" s="10"/>
      <c r="D85" s="10"/>
      <c r="E85" s="11" t="s">
        <v>4</v>
      </c>
      <c r="F85" s="10"/>
      <c r="G85" s="9">
        <v>5366.42</v>
      </c>
      <c r="H85" s="8">
        <v>256682.42</v>
      </c>
      <c r="I85" s="7" t="s">
        <v>3</v>
      </c>
      <c r="J85" s="3" t="s">
        <v>2</v>
      </c>
      <c r="K85" s="3" t="s">
        <v>5</v>
      </c>
      <c r="N85" s="2" t="s">
        <v>0</v>
      </c>
    </row>
    <row r="86" spans="1:14" x14ac:dyDescent="0.25">
      <c r="A86" s="12">
        <f t="shared" si="7"/>
        <v>75</v>
      </c>
      <c r="B86" s="10"/>
      <c r="C86" s="10"/>
      <c r="D86" s="10"/>
      <c r="E86" s="11" t="s">
        <v>4</v>
      </c>
      <c r="F86" s="10"/>
      <c r="G86" s="9">
        <v>59692.19</v>
      </c>
      <c r="H86" s="8">
        <v>2854132.27</v>
      </c>
      <c r="I86" s="7" t="s">
        <v>3</v>
      </c>
      <c r="J86" s="3" t="s">
        <v>2</v>
      </c>
      <c r="K86" s="3" t="s">
        <v>1</v>
      </c>
      <c r="N86" s="2" t="s">
        <v>0</v>
      </c>
    </row>
    <row r="87" spans="1:14" x14ac:dyDescent="0.25">
      <c r="H87" s="6"/>
    </row>
    <row r="88" spans="1:14" x14ac:dyDescent="0.25">
      <c r="H88" s="34">
        <f>SUM(H12:H87)</f>
        <v>146511940.1914016</v>
      </c>
    </row>
    <row r="89" spans="1:14" x14ac:dyDescent="0.25">
      <c r="G89" s="5">
        <f>7.593+37.114</f>
        <v>44.706999999999994</v>
      </c>
      <c r="H89" s="6"/>
    </row>
    <row r="90" spans="1:14" x14ac:dyDescent="0.25">
      <c r="G90" s="5">
        <f>G89</f>
        <v>44.706999999999994</v>
      </c>
    </row>
  </sheetData>
  <autoFilter ref="A10:N86"/>
  <mergeCells count="3">
    <mergeCell ref="A6:I6"/>
    <mergeCell ref="A7:I7"/>
    <mergeCell ref="A8:I8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9.5703125" style="1" hidden="1" customWidth="1" outlineLevel="1"/>
    <col min="10" max="12" width="0" style="1" hidden="1" customWidth="1" outlineLevel="1"/>
    <col min="13" max="13" width="9.140625" style="1" collapsed="1"/>
    <col min="14" max="16384" width="9.140625" style="1"/>
  </cols>
  <sheetData>
    <row r="1" spans="1:10" x14ac:dyDescent="0.2">
      <c r="H1" s="61" t="s">
        <v>261</v>
      </c>
    </row>
    <row r="2" spans="1:10" x14ac:dyDescent="0.2">
      <c r="H2" s="61" t="s">
        <v>260</v>
      </c>
    </row>
    <row r="3" spans="1:10" x14ac:dyDescent="0.2">
      <c r="H3" s="61" t="s">
        <v>259</v>
      </c>
    </row>
    <row r="4" spans="1:10" s="30" customFormat="1" ht="15.75" x14ac:dyDescent="0.25">
      <c r="A4" s="33"/>
      <c r="E4" s="31"/>
      <c r="F4" s="33"/>
      <c r="H4" s="32"/>
    </row>
    <row r="5" spans="1:10" s="30" customFormat="1" ht="15.75" x14ac:dyDescent="0.25">
      <c r="A5" s="33"/>
      <c r="E5" s="31"/>
      <c r="F5" s="33"/>
      <c r="H5" s="32"/>
    </row>
    <row r="6" spans="1:10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0" ht="16.5" x14ac:dyDescent="0.25">
      <c r="A7" s="95" t="s">
        <v>338</v>
      </c>
      <c r="B7" s="95"/>
      <c r="C7" s="95"/>
      <c r="D7" s="95"/>
      <c r="E7" s="95"/>
      <c r="F7" s="95"/>
      <c r="G7" s="95"/>
      <c r="H7" s="95"/>
    </row>
    <row r="8" spans="1:10" ht="16.5" x14ac:dyDescent="0.25">
      <c r="A8" s="95"/>
      <c r="B8" s="95"/>
      <c r="C8" s="95"/>
      <c r="D8" s="95"/>
      <c r="E8" s="95"/>
      <c r="F8" s="95"/>
      <c r="G8" s="95"/>
      <c r="H8" s="95"/>
    </row>
    <row r="9" spans="1:10" s="30" customFormat="1" ht="15.75" x14ac:dyDescent="0.25">
      <c r="A9" s="33"/>
      <c r="E9" s="31"/>
      <c r="F9" s="33"/>
      <c r="H9" s="32"/>
    </row>
    <row r="10" spans="1:10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28" t="s">
        <v>279</v>
      </c>
      <c r="J10" s="64" t="s">
        <v>294</v>
      </c>
    </row>
    <row r="11" spans="1:10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J11" s="65"/>
    </row>
    <row r="12" spans="1:10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8">
        <f>SUM(I12:J12)</f>
        <v>0</v>
      </c>
      <c r="H12" s="37" t="s">
        <v>317</v>
      </c>
      <c r="J12" s="66"/>
    </row>
    <row r="13" spans="1:10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8">
        <f t="shared" ref="G13:G20" si="0">SUM(I13:J13)</f>
        <v>0</v>
      </c>
      <c r="H13" s="37" t="s">
        <v>317</v>
      </c>
      <c r="J13" s="67"/>
    </row>
    <row r="14" spans="1:10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8">
        <f t="shared" si="0"/>
        <v>0</v>
      </c>
      <c r="H14" s="37">
        <v>0</v>
      </c>
      <c r="J14" s="67"/>
    </row>
    <row r="15" spans="1:10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8">
        <f t="shared" si="0"/>
        <v>0</v>
      </c>
      <c r="H15" s="37">
        <v>0</v>
      </c>
      <c r="J15" s="67"/>
    </row>
    <row r="16" spans="1:10" ht="25.5" x14ac:dyDescent="0.2">
      <c r="A16" s="12" t="s">
        <v>265</v>
      </c>
      <c r="B16" s="97"/>
      <c r="C16" s="10"/>
      <c r="D16" s="10"/>
      <c r="E16" s="11" t="s">
        <v>93</v>
      </c>
      <c r="F16" s="38">
        <v>2</v>
      </c>
      <c r="G16" s="38">
        <f t="shared" si="0"/>
        <v>3600</v>
      </c>
      <c r="H16" s="37">
        <v>0</v>
      </c>
      <c r="I16" s="59">
        <v>3600</v>
      </c>
      <c r="J16" s="67"/>
    </row>
    <row r="17" spans="1:12" x14ac:dyDescent="0.2">
      <c r="A17" s="12" t="s">
        <v>266</v>
      </c>
      <c r="B17" s="97"/>
      <c r="C17" s="10"/>
      <c r="D17" s="10"/>
      <c r="E17" s="11" t="s">
        <v>66</v>
      </c>
      <c r="F17" s="37" t="s">
        <v>300</v>
      </c>
      <c r="G17" s="38">
        <f t="shared" si="0"/>
        <v>2476300</v>
      </c>
      <c r="H17" s="37" t="s">
        <v>298</v>
      </c>
      <c r="J17" s="67">
        <v>2476300</v>
      </c>
      <c r="K17" s="67" t="s">
        <v>300</v>
      </c>
      <c r="L17" s="67" t="s">
        <v>298</v>
      </c>
    </row>
    <row r="18" spans="1:12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8">
        <f t="shared" si="0"/>
        <v>0</v>
      </c>
      <c r="H18" s="37">
        <v>0</v>
      </c>
      <c r="J18" s="67"/>
    </row>
    <row r="19" spans="1:12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8">
        <f t="shared" si="0"/>
        <v>0</v>
      </c>
      <c r="H19" s="37">
        <v>0</v>
      </c>
      <c r="J19" s="67"/>
    </row>
    <row r="20" spans="1:12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8">
        <f t="shared" si="0"/>
        <v>0</v>
      </c>
      <c r="H20" s="37">
        <v>0</v>
      </c>
      <c r="J20" s="67"/>
    </row>
    <row r="21" spans="1:12" x14ac:dyDescent="0.2">
      <c r="A21" s="12" t="s">
        <v>270</v>
      </c>
      <c r="B21" s="97"/>
      <c r="C21" s="10"/>
      <c r="D21" s="10"/>
      <c r="E21" s="11" t="s">
        <v>171</v>
      </c>
      <c r="F21" s="37" t="s">
        <v>289</v>
      </c>
      <c r="G21" s="38">
        <v>1516281</v>
      </c>
      <c r="H21" s="37" t="s">
        <v>290</v>
      </c>
      <c r="J21" s="67"/>
    </row>
    <row r="22" spans="1:12" ht="25.5" x14ac:dyDescent="0.2">
      <c r="A22" s="12" t="s">
        <v>271</v>
      </c>
      <c r="B22" s="98"/>
      <c r="C22" s="10"/>
      <c r="D22" s="10"/>
      <c r="E22" s="11" t="s">
        <v>4</v>
      </c>
      <c r="F22" s="37" t="s">
        <v>282</v>
      </c>
      <c r="G22" s="37">
        <v>779177</v>
      </c>
      <c r="H22" s="37" t="s">
        <v>283</v>
      </c>
      <c r="J22" s="67"/>
    </row>
    <row r="23" spans="1:12" x14ac:dyDescent="0.2">
      <c r="G23" s="90">
        <f>SUM(G12:G22)</f>
        <v>4775358</v>
      </c>
      <c r="H23" s="62"/>
    </row>
    <row r="24" spans="1:12" x14ac:dyDescent="0.2">
      <c r="G24" s="63"/>
    </row>
    <row r="25" spans="1:12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9.5703125" style="1" hidden="1" customWidth="1" outlineLevel="1"/>
    <col min="10" max="10" width="0" style="1" hidden="1" customWidth="1" outlineLevel="1"/>
    <col min="11" max="11" width="9.140625" style="1" collapsed="1"/>
    <col min="12" max="16384" width="9.140625" style="1"/>
  </cols>
  <sheetData>
    <row r="1" spans="1:10" x14ac:dyDescent="0.2">
      <c r="H1" s="61" t="s">
        <v>261</v>
      </c>
    </row>
    <row r="2" spans="1:10" x14ac:dyDescent="0.2">
      <c r="H2" s="61" t="s">
        <v>260</v>
      </c>
    </row>
    <row r="3" spans="1:10" x14ac:dyDescent="0.2">
      <c r="H3" s="61" t="s">
        <v>259</v>
      </c>
    </row>
    <row r="4" spans="1:10" s="30" customFormat="1" ht="15.75" x14ac:dyDescent="0.25">
      <c r="A4" s="33"/>
      <c r="E4" s="31"/>
      <c r="F4" s="33"/>
      <c r="H4" s="32"/>
    </row>
    <row r="5" spans="1:10" s="30" customFormat="1" ht="15.75" x14ac:dyDescent="0.25">
      <c r="A5" s="33"/>
      <c r="E5" s="31"/>
      <c r="F5" s="33"/>
      <c r="H5" s="32"/>
    </row>
    <row r="6" spans="1:10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0" ht="16.5" x14ac:dyDescent="0.25">
      <c r="A7" s="95" t="s">
        <v>339</v>
      </c>
      <c r="B7" s="95"/>
      <c r="C7" s="95"/>
      <c r="D7" s="95"/>
      <c r="E7" s="95"/>
      <c r="F7" s="95"/>
      <c r="G7" s="95"/>
      <c r="H7" s="95"/>
    </row>
    <row r="8" spans="1:10" ht="16.5" x14ac:dyDescent="0.25">
      <c r="A8" s="95"/>
      <c r="B8" s="95"/>
      <c r="C8" s="95"/>
      <c r="D8" s="95"/>
      <c r="E8" s="95"/>
      <c r="F8" s="95"/>
      <c r="G8" s="95"/>
      <c r="H8" s="95"/>
    </row>
    <row r="9" spans="1:10" s="30" customFormat="1" ht="15.75" x14ac:dyDescent="0.25">
      <c r="A9" s="33"/>
      <c r="E9" s="31"/>
      <c r="F9" s="33"/>
      <c r="H9" s="32"/>
    </row>
    <row r="10" spans="1:10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57" t="s">
        <v>279</v>
      </c>
      <c r="J10" s="80" t="s">
        <v>307</v>
      </c>
    </row>
    <row r="11" spans="1:10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J11" s="81"/>
    </row>
    <row r="12" spans="1:10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325</v>
      </c>
      <c r="G12" s="37">
        <f>SUM(I12:J12)</f>
        <v>1361130</v>
      </c>
      <c r="H12" s="37" t="s">
        <v>298</v>
      </c>
      <c r="J12" s="82">
        <v>1361130</v>
      </c>
    </row>
    <row r="13" spans="1:10" ht="38.25" x14ac:dyDescent="0.2">
      <c r="A13" s="12" t="s">
        <v>262</v>
      </c>
      <c r="B13" s="97"/>
      <c r="C13" s="10"/>
      <c r="D13" s="10"/>
      <c r="E13" s="16" t="s">
        <v>57</v>
      </c>
      <c r="F13" s="37">
        <v>0</v>
      </c>
      <c r="G13" s="37">
        <f t="shared" ref="G13:G21" si="0">SUM(I13:J13)</f>
        <v>0</v>
      </c>
      <c r="H13" s="37">
        <v>0</v>
      </c>
    </row>
    <row r="14" spans="1:10" x14ac:dyDescent="0.2">
      <c r="A14" s="12" t="s">
        <v>263</v>
      </c>
      <c r="B14" s="97"/>
      <c r="C14" s="10"/>
      <c r="D14" s="10"/>
      <c r="E14" s="16" t="s">
        <v>75</v>
      </c>
      <c r="F14" s="37">
        <v>0</v>
      </c>
      <c r="G14" s="37">
        <f t="shared" si="0"/>
        <v>0</v>
      </c>
      <c r="H14" s="37">
        <v>0</v>
      </c>
    </row>
    <row r="15" spans="1:10" x14ac:dyDescent="0.2">
      <c r="A15" s="12" t="s">
        <v>264</v>
      </c>
      <c r="B15" s="97"/>
      <c r="C15" s="10"/>
      <c r="D15" s="10"/>
      <c r="E15" s="11" t="s">
        <v>61</v>
      </c>
      <c r="F15" s="37"/>
      <c r="G15" s="37">
        <f t="shared" si="0"/>
        <v>0</v>
      </c>
      <c r="H15" s="37" t="s">
        <v>317</v>
      </c>
    </row>
    <row r="16" spans="1:10" ht="25.5" x14ac:dyDescent="0.2">
      <c r="A16" s="12" t="s">
        <v>265</v>
      </c>
      <c r="B16" s="97"/>
      <c r="C16" s="10"/>
      <c r="D16" s="10"/>
      <c r="E16" s="11" t="s">
        <v>93</v>
      </c>
      <c r="F16" s="37">
        <v>3</v>
      </c>
      <c r="G16" s="37">
        <f t="shared" si="0"/>
        <v>5600</v>
      </c>
      <c r="H16" s="37">
        <v>0</v>
      </c>
      <c r="I16" s="59">
        <v>5600</v>
      </c>
    </row>
    <row r="17" spans="1:8" x14ac:dyDescent="0.2">
      <c r="A17" s="12" t="s">
        <v>266</v>
      </c>
      <c r="B17" s="97"/>
      <c r="C17" s="10"/>
      <c r="D17" s="10"/>
      <c r="E17" s="11" t="s">
        <v>66</v>
      </c>
      <c r="F17" s="37"/>
      <c r="G17" s="37">
        <f t="shared" si="0"/>
        <v>0</v>
      </c>
      <c r="H17" s="37"/>
    </row>
    <row r="18" spans="1:8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7">
        <f t="shared" si="0"/>
        <v>0</v>
      </c>
      <c r="H18" s="37">
        <v>0</v>
      </c>
    </row>
    <row r="19" spans="1:8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7">
        <f t="shared" si="0"/>
        <v>0</v>
      </c>
      <c r="H19" s="37">
        <v>0</v>
      </c>
    </row>
    <row r="20" spans="1:8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7">
        <f t="shared" si="0"/>
        <v>0</v>
      </c>
      <c r="H20" s="37">
        <v>0</v>
      </c>
    </row>
    <row r="21" spans="1:8" x14ac:dyDescent="0.2">
      <c r="A21" s="12" t="s">
        <v>270</v>
      </c>
      <c r="B21" s="97"/>
      <c r="C21" s="10"/>
      <c r="D21" s="10"/>
      <c r="E21" s="11" t="s">
        <v>171</v>
      </c>
      <c r="F21" s="37">
        <v>0</v>
      </c>
      <c r="G21" s="37">
        <f t="shared" si="0"/>
        <v>0</v>
      </c>
      <c r="H21" s="37">
        <v>0</v>
      </c>
    </row>
    <row r="22" spans="1:8" x14ac:dyDescent="0.2">
      <c r="A22" s="12" t="s">
        <v>271</v>
      </c>
      <c r="B22" s="98"/>
      <c r="C22" s="10"/>
      <c r="D22" s="10"/>
      <c r="E22" s="11" t="s">
        <v>4</v>
      </c>
      <c r="F22" s="37" t="s">
        <v>284</v>
      </c>
      <c r="G22" s="37">
        <v>625425.06999999995</v>
      </c>
      <c r="H22" s="37" t="s">
        <v>298</v>
      </c>
    </row>
    <row r="23" spans="1:8" x14ac:dyDescent="0.2">
      <c r="G23" s="90">
        <f>SUM(G12:G22)</f>
        <v>1992155.0699999998</v>
      </c>
      <c r="H23" s="62"/>
    </row>
    <row r="24" spans="1:8" x14ac:dyDescent="0.2">
      <c r="G24" s="63"/>
    </row>
    <row r="25" spans="1:8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13" width="9.140625" style="1" hidden="1" customWidth="1" outlineLevel="1"/>
    <col min="14" max="14" width="9.140625" style="1" collapsed="1"/>
    <col min="15" max="16384" width="9.140625" style="1"/>
  </cols>
  <sheetData>
    <row r="1" spans="1:12" x14ac:dyDescent="0.2">
      <c r="H1" s="61" t="s">
        <v>261</v>
      </c>
    </row>
    <row r="2" spans="1:12" x14ac:dyDescent="0.2">
      <c r="H2" s="61" t="s">
        <v>260</v>
      </c>
    </row>
    <row r="3" spans="1:12" x14ac:dyDescent="0.2">
      <c r="H3" s="61" t="s">
        <v>259</v>
      </c>
    </row>
    <row r="4" spans="1:12" s="30" customFormat="1" ht="15.75" x14ac:dyDescent="0.25">
      <c r="A4" s="33"/>
      <c r="E4" s="31"/>
      <c r="F4" s="33"/>
      <c r="H4" s="32"/>
    </row>
    <row r="5" spans="1:12" s="30" customFormat="1" ht="15.75" x14ac:dyDescent="0.25">
      <c r="A5" s="33"/>
      <c r="E5" s="31"/>
      <c r="F5" s="33"/>
      <c r="H5" s="32"/>
    </row>
    <row r="6" spans="1:12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2" ht="16.5" x14ac:dyDescent="0.25">
      <c r="A7" s="95" t="s">
        <v>340</v>
      </c>
      <c r="B7" s="95"/>
      <c r="C7" s="95"/>
      <c r="D7" s="95"/>
      <c r="E7" s="95"/>
      <c r="F7" s="95"/>
      <c r="G7" s="95"/>
      <c r="H7" s="95"/>
    </row>
    <row r="8" spans="1:12" ht="16.5" x14ac:dyDescent="0.25">
      <c r="A8" s="95"/>
      <c r="B8" s="95"/>
      <c r="C8" s="95"/>
      <c r="D8" s="95"/>
      <c r="E8" s="95"/>
      <c r="F8" s="95"/>
      <c r="G8" s="95"/>
      <c r="H8" s="95"/>
    </row>
    <row r="9" spans="1:12" s="30" customFormat="1" ht="15.75" x14ac:dyDescent="0.25">
      <c r="A9" s="33"/>
      <c r="E9" s="31"/>
      <c r="F9" s="33"/>
      <c r="H9" s="32"/>
    </row>
    <row r="10" spans="1:12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80" t="s">
        <v>306</v>
      </c>
      <c r="J10" s="64" t="s">
        <v>294</v>
      </c>
    </row>
    <row r="11" spans="1:12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I11" s="81"/>
      <c r="J11" s="65"/>
    </row>
    <row r="12" spans="1:12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326</v>
      </c>
      <c r="G12" s="37">
        <f>SUM(I12:J12)</f>
        <v>1944880.69</v>
      </c>
      <c r="H12" s="37" t="s">
        <v>298</v>
      </c>
      <c r="I12" s="82">
        <v>1200000</v>
      </c>
      <c r="J12" s="66">
        <v>744880.69</v>
      </c>
      <c r="K12" s="66" t="s">
        <v>312</v>
      </c>
      <c r="L12" s="66" t="s">
        <v>298</v>
      </c>
    </row>
    <row r="13" spans="1:12" ht="38.25" x14ac:dyDescent="0.2">
      <c r="A13" s="12" t="s">
        <v>262</v>
      </c>
      <c r="B13" s="97"/>
      <c r="C13" s="10"/>
      <c r="D13" s="10"/>
      <c r="E13" s="16" t="s">
        <v>57</v>
      </c>
      <c r="F13" s="37" t="s">
        <v>286</v>
      </c>
      <c r="G13" s="37">
        <v>1099919.99</v>
      </c>
      <c r="H13" s="37" t="s">
        <v>298</v>
      </c>
      <c r="I13" s="86"/>
      <c r="J13" s="67"/>
    </row>
    <row r="14" spans="1:12" x14ac:dyDescent="0.2">
      <c r="A14" s="12" t="s">
        <v>263</v>
      </c>
      <c r="B14" s="97"/>
      <c r="C14" s="10"/>
      <c r="D14" s="10"/>
      <c r="E14" s="16" t="s">
        <v>75</v>
      </c>
      <c r="F14" s="37">
        <v>0</v>
      </c>
      <c r="G14" s="37">
        <f t="shared" ref="G14:G20" si="0">SUM(I14:J14)</f>
        <v>0</v>
      </c>
      <c r="H14" s="37">
        <v>0</v>
      </c>
      <c r="J14" s="67"/>
    </row>
    <row r="15" spans="1:12" x14ac:dyDescent="0.2">
      <c r="A15" s="12" t="s">
        <v>264</v>
      </c>
      <c r="B15" s="97"/>
      <c r="C15" s="10"/>
      <c r="D15" s="10"/>
      <c r="E15" s="11" t="s">
        <v>61</v>
      </c>
      <c r="F15" s="37" t="str">
        <f>K15</f>
        <v>1 шт</v>
      </c>
      <c r="G15" s="37">
        <f t="shared" si="0"/>
        <v>1406560</v>
      </c>
      <c r="H15" s="37" t="s">
        <v>298</v>
      </c>
      <c r="J15" s="67">
        <v>1406560</v>
      </c>
      <c r="K15" s="67" t="s">
        <v>313</v>
      </c>
      <c r="L15" s="66" t="s">
        <v>298</v>
      </c>
    </row>
    <row r="16" spans="1:12" ht="25.5" x14ac:dyDescent="0.2">
      <c r="A16" s="12" t="s">
        <v>265</v>
      </c>
      <c r="B16" s="97"/>
      <c r="C16" s="10"/>
      <c r="D16" s="10"/>
      <c r="E16" s="11" t="s">
        <v>93</v>
      </c>
      <c r="F16" s="37">
        <v>0</v>
      </c>
      <c r="G16" s="37">
        <f t="shared" si="0"/>
        <v>0</v>
      </c>
      <c r="H16" s="37">
        <v>0</v>
      </c>
      <c r="J16" s="67"/>
    </row>
    <row r="17" spans="1:12" x14ac:dyDescent="0.2">
      <c r="A17" s="12" t="s">
        <v>266</v>
      </c>
      <c r="B17" s="97"/>
      <c r="C17" s="10"/>
      <c r="D17" s="10"/>
      <c r="E17" s="11" t="s">
        <v>66</v>
      </c>
      <c r="F17" s="37" t="str">
        <f>K17</f>
        <v>53 шт.</v>
      </c>
      <c r="G17" s="37">
        <f t="shared" si="0"/>
        <v>4576528.5199999996</v>
      </c>
      <c r="H17" s="37" t="s">
        <v>298</v>
      </c>
      <c r="J17" s="67">
        <v>4576528.5199999996</v>
      </c>
      <c r="K17" s="67" t="s">
        <v>314</v>
      </c>
      <c r="L17" s="66" t="s">
        <v>298</v>
      </c>
    </row>
    <row r="18" spans="1:12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7">
        <f t="shared" si="0"/>
        <v>0</v>
      </c>
      <c r="H18" s="37">
        <v>0</v>
      </c>
      <c r="J18" s="67"/>
    </row>
    <row r="19" spans="1:12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7">
        <f t="shared" si="0"/>
        <v>0</v>
      </c>
      <c r="H19" s="37">
        <v>0</v>
      </c>
      <c r="J19" s="67"/>
    </row>
    <row r="20" spans="1:12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8">
        <f t="shared" si="0"/>
        <v>0</v>
      </c>
      <c r="H20" s="37">
        <v>0</v>
      </c>
      <c r="J20" s="67"/>
    </row>
    <row r="21" spans="1:12" x14ac:dyDescent="0.2">
      <c r="A21" s="12" t="s">
        <v>270</v>
      </c>
      <c r="B21" s="97"/>
      <c r="C21" s="10"/>
      <c r="D21" s="10"/>
      <c r="E21" s="11" t="s">
        <v>171</v>
      </c>
      <c r="F21" s="37" t="s">
        <v>291</v>
      </c>
      <c r="G21" s="38">
        <v>1514990</v>
      </c>
      <c r="H21" s="37" t="s">
        <v>290</v>
      </c>
      <c r="J21" s="67"/>
    </row>
    <row r="22" spans="1:12" x14ac:dyDescent="0.2">
      <c r="A22" s="12" t="s">
        <v>271</v>
      </c>
      <c r="B22" s="98"/>
      <c r="C22" s="10"/>
      <c r="D22" s="10"/>
      <c r="E22" s="11" t="s">
        <v>4</v>
      </c>
      <c r="F22" s="37" t="s">
        <v>285</v>
      </c>
      <c r="G22" s="37">
        <v>8359211.2400000002</v>
      </c>
      <c r="H22" s="37" t="s">
        <v>3</v>
      </c>
      <c r="J22" s="67"/>
    </row>
    <row r="23" spans="1:12" x14ac:dyDescent="0.2">
      <c r="G23" s="90">
        <f>SUM(G12:G22)</f>
        <v>18902090.439999998</v>
      </c>
      <c r="H23" s="62"/>
    </row>
    <row r="24" spans="1:12" x14ac:dyDescent="0.2">
      <c r="G24" s="63"/>
    </row>
    <row r="25" spans="1:12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5"/>
  <sheetViews>
    <sheetView topLeftCell="A4" zoomScaleNormal="100" zoomScaleSheetLayoutView="100" workbookViewId="0">
      <selection activeCell="A8" sqref="A8:H8"/>
    </sheetView>
  </sheetViews>
  <sheetFormatPr defaultRowHeight="12.75" x14ac:dyDescent="0.2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5" customWidth="1"/>
    <col min="7" max="7" width="20" style="1" customWidth="1"/>
    <col min="8" max="8" width="20" style="4" customWidth="1"/>
    <col min="9" max="16384" width="9.140625" style="1"/>
  </cols>
  <sheetData>
    <row r="1" spans="1:8" x14ac:dyDescent="0.2">
      <c r="H1" s="4" t="s">
        <v>261</v>
      </c>
    </row>
    <row r="2" spans="1:8" x14ac:dyDescent="0.2">
      <c r="H2" s="4" t="s">
        <v>260</v>
      </c>
    </row>
    <row r="3" spans="1:8" x14ac:dyDescent="0.2">
      <c r="H3" s="4" t="s">
        <v>259</v>
      </c>
    </row>
    <row r="4" spans="1:8" s="30" customFormat="1" ht="15.75" x14ac:dyDescent="0.25">
      <c r="A4" s="33"/>
      <c r="E4" s="31"/>
      <c r="F4" s="33"/>
      <c r="H4" s="32"/>
    </row>
    <row r="5" spans="1:8" s="30" customFormat="1" ht="15.75" x14ac:dyDescent="0.25">
      <c r="A5" s="33"/>
      <c r="E5" s="31"/>
      <c r="F5" s="33"/>
      <c r="H5" s="32"/>
    </row>
    <row r="6" spans="1:8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8" ht="16.5" x14ac:dyDescent="0.25">
      <c r="A7" s="95" t="s">
        <v>341</v>
      </c>
      <c r="B7" s="95"/>
      <c r="C7" s="95"/>
      <c r="D7" s="95"/>
      <c r="E7" s="95"/>
      <c r="F7" s="95"/>
      <c r="G7" s="95"/>
      <c r="H7" s="95"/>
    </row>
    <row r="8" spans="1:8" ht="16.5" x14ac:dyDescent="0.25">
      <c r="A8" s="95"/>
      <c r="B8" s="95"/>
      <c r="C8" s="95"/>
      <c r="D8" s="95"/>
      <c r="E8" s="95"/>
      <c r="F8" s="95"/>
      <c r="G8" s="95"/>
      <c r="H8" s="95"/>
    </row>
    <row r="9" spans="1:8" s="30" customFormat="1" ht="15.75" x14ac:dyDescent="0.25">
      <c r="A9" s="33"/>
      <c r="E9" s="31"/>
      <c r="F9" s="33"/>
      <c r="H9" s="32"/>
    </row>
    <row r="10" spans="1:8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</row>
    <row r="11" spans="1:8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8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июль!G12+август!G12+сентябрь!G12</f>
        <v>3306010.69</v>
      </c>
      <c r="H12" s="37" t="s">
        <v>317</v>
      </c>
    </row>
    <row r="13" spans="1:8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f>июль!G13+август!G13+сентябрь!G13</f>
        <v>1099919.99</v>
      </c>
      <c r="H13" s="37" t="s">
        <v>317</v>
      </c>
    </row>
    <row r="14" spans="1:8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>июль!G14+август!G14+сентябрь!G14</f>
        <v>0</v>
      </c>
      <c r="H14" s="37" t="s">
        <v>317</v>
      </c>
    </row>
    <row r="15" spans="1:8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f>июль!G15+август!G15+сентябрь!G15</f>
        <v>1406560</v>
      </c>
      <c r="H15" s="37" t="s">
        <v>317</v>
      </c>
    </row>
    <row r="16" spans="1:8" ht="25.5" x14ac:dyDescent="0.2">
      <c r="A16" s="12" t="s">
        <v>265</v>
      </c>
      <c r="B16" s="97"/>
      <c r="C16" s="10"/>
      <c r="D16" s="10"/>
      <c r="E16" s="11" t="s">
        <v>93</v>
      </c>
      <c r="F16" s="37" t="s">
        <v>317</v>
      </c>
      <c r="G16" s="37">
        <f>июль!G16+август!G16+сентябрь!G16</f>
        <v>9200</v>
      </c>
      <c r="H16" s="37" t="s">
        <v>317</v>
      </c>
    </row>
    <row r="17" spans="1:8" x14ac:dyDescent="0.2">
      <c r="A17" s="12" t="s">
        <v>266</v>
      </c>
      <c r="B17" s="97"/>
      <c r="C17" s="10"/>
      <c r="D17" s="10"/>
      <c r="E17" s="11" t="s">
        <v>66</v>
      </c>
      <c r="F17" s="37" t="s">
        <v>317</v>
      </c>
      <c r="G17" s="37">
        <f>июль!G17+август!G17+сентябрь!G17</f>
        <v>7052828.5199999996</v>
      </c>
      <c r="H17" s="37" t="s">
        <v>317</v>
      </c>
    </row>
    <row r="18" spans="1:8" x14ac:dyDescent="0.2">
      <c r="A18" s="12" t="s">
        <v>267</v>
      </c>
      <c r="B18" s="97"/>
      <c r="C18" s="10"/>
      <c r="D18" s="10"/>
      <c r="E18" s="11" t="s">
        <v>206</v>
      </c>
      <c r="F18" s="37" t="s">
        <v>317</v>
      </c>
      <c r="G18" s="37">
        <f>июль!G18+август!G18+сентябрь!G18</f>
        <v>0</v>
      </c>
      <c r="H18" s="37" t="s">
        <v>317</v>
      </c>
    </row>
    <row r="19" spans="1:8" x14ac:dyDescent="0.2">
      <c r="A19" s="12" t="s">
        <v>268</v>
      </c>
      <c r="B19" s="97"/>
      <c r="C19" s="10"/>
      <c r="D19" s="10"/>
      <c r="E19" s="16" t="s">
        <v>202</v>
      </c>
      <c r="F19" s="37" t="s">
        <v>317</v>
      </c>
      <c r="G19" s="37">
        <f>июль!G19+август!G19+сентябрь!G19</f>
        <v>0</v>
      </c>
      <c r="H19" s="37" t="s">
        <v>317</v>
      </c>
    </row>
    <row r="20" spans="1:8" x14ac:dyDescent="0.2">
      <c r="A20" s="12" t="s">
        <v>269</v>
      </c>
      <c r="B20" s="97"/>
      <c r="C20" s="10"/>
      <c r="D20" s="10"/>
      <c r="E20" s="11" t="s">
        <v>196</v>
      </c>
      <c r="F20" s="37" t="s">
        <v>317</v>
      </c>
      <c r="G20" s="37">
        <f>июль!G20+август!G20+сентябрь!G20</f>
        <v>0</v>
      </c>
      <c r="H20" s="37" t="s">
        <v>317</v>
      </c>
    </row>
    <row r="21" spans="1:8" x14ac:dyDescent="0.2">
      <c r="A21" s="12" t="s">
        <v>270</v>
      </c>
      <c r="B21" s="97"/>
      <c r="C21" s="10"/>
      <c r="D21" s="10"/>
      <c r="E21" s="11" t="s">
        <v>171</v>
      </c>
      <c r="F21" s="37" t="s">
        <v>317</v>
      </c>
      <c r="G21" s="37">
        <f>июль!G21+август!G21+сентябрь!G21</f>
        <v>3031271</v>
      </c>
      <c r="H21" s="37" t="s">
        <v>317</v>
      </c>
    </row>
    <row r="22" spans="1:8" x14ac:dyDescent="0.2">
      <c r="A22" s="12" t="s">
        <v>271</v>
      </c>
      <c r="B22" s="98"/>
      <c r="C22" s="10"/>
      <c r="D22" s="10"/>
      <c r="E22" s="11" t="s">
        <v>4</v>
      </c>
      <c r="F22" s="37" t="s">
        <v>317</v>
      </c>
      <c r="G22" s="37">
        <f>июль!G22+август!G22+сентябрь!G22</f>
        <v>9763813.3100000005</v>
      </c>
      <c r="H22" s="37" t="s">
        <v>317</v>
      </c>
    </row>
    <row r="23" spans="1:8" x14ac:dyDescent="0.2">
      <c r="G23" s="90">
        <f>SUM(G12:G22)</f>
        <v>25669603.509999998</v>
      </c>
      <c r="H23" s="5"/>
    </row>
    <row r="24" spans="1:8" x14ac:dyDescent="0.2">
      <c r="G24" s="6"/>
    </row>
    <row r="25" spans="1:8" x14ac:dyDescent="0.2">
      <c r="G25" s="6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zoomScaleSheetLayoutView="100" workbookViewId="0">
      <selection activeCell="A8" sqref="A8:H8"/>
    </sheetView>
  </sheetViews>
  <sheetFormatPr defaultRowHeight="12.75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16384" width="9.140625" style="1"/>
  </cols>
  <sheetData>
    <row r="1" spans="1:8" x14ac:dyDescent="0.2">
      <c r="H1" s="61" t="s">
        <v>261</v>
      </c>
    </row>
    <row r="2" spans="1:8" x14ac:dyDescent="0.2">
      <c r="H2" s="61" t="s">
        <v>260</v>
      </c>
    </row>
    <row r="3" spans="1:8" x14ac:dyDescent="0.2">
      <c r="H3" s="61" t="s">
        <v>259</v>
      </c>
    </row>
    <row r="4" spans="1:8" s="30" customFormat="1" ht="15.75" x14ac:dyDescent="0.25">
      <c r="A4" s="33"/>
      <c r="E4" s="31"/>
      <c r="F4" s="33"/>
      <c r="H4" s="32"/>
    </row>
    <row r="5" spans="1:8" s="30" customFormat="1" ht="15.75" x14ac:dyDescent="0.25">
      <c r="A5" s="33"/>
      <c r="E5" s="31"/>
      <c r="F5" s="33"/>
      <c r="H5" s="32"/>
    </row>
    <row r="6" spans="1:8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8" ht="16.5" x14ac:dyDescent="0.25">
      <c r="A7" s="95" t="s">
        <v>342</v>
      </c>
      <c r="B7" s="95"/>
      <c r="C7" s="95"/>
      <c r="D7" s="95"/>
      <c r="E7" s="95"/>
      <c r="F7" s="95"/>
      <c r="G7" s="95"/>
      <c r="H7" s="95"/>
    </row>
    <row r="8" spans="1:8" ht="16.5" x14ac:dyDescent="0.25">
      <c r="A8" s="95"/>
      <c r="B8" s="95"/>
      <c r="C8" s="95"/>
      <c r="D8" s="95"/>
      <c r="E8" s="95"/>
      <c r="F8" s="95"/>
      <c r="G8" s="95"/>
      <c r="H8" s="95"/>
    </row>
    <row r="9" spans="1:8" s="30" customFormat="1" ht="15.75" x14ac:dyDescent="0.25">
      <c r="A9" s="33"/>
      <c r="E9" s="31"/>
      <c r="F9" s="33"/>
      <c r="H9" s="32"/>
    </row>
    <row r="10" spans="1:8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</row>
    <row r="11" spans="1:8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8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v>0</v>
      </c>
      <c r="H12" s="37" t="s">
        <v>317</v>
      </c>
    </row>
    <row r="13" spans="1:8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v>0</v>
      </c>
      <c r="H13" s="37">
        <v>0</v>
      </c>
    </row>
    <row r="14" spans="1:8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v>0</v>
      </c>
      <c r="H14" s="37">
        <v>0</v>
      </c>
    </row>
    <row r="15" spans="1:8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v>0</v>
      </c>
      <c r="H15" s="37">
        <v>0</v>
      </c>
    </row>
    <row r="16" spans="1:8" ht="25.5" x14ac:dyDescent="0.2">
      <c r="A16" s="12" t="s">
        <v>265</v>
      </c>
      <c r="B16" s="97"/>
      <c r="C16" s="10"/>
      <c r="D16" s="10"/>
      <c r="E16" s="11" t="s">
        <v>93</v>
      </c>
      <c r="F16" s="37" t="s">
        <v>317</v>
      </c>
      <c r="G16" s="37">
        <v>0</v>
      </c>
      <c r="H16" s="37">
        <v>0</v>
      </c>
    </row>
    <row r="17" spans="1:8" x14ac:dyDescent="0.2">
      <c r="A17" s="12" t="s">
        <v>266</v>
      </c>
      <c r="B17" s="97"/>
      <c r="C17" s="10"/>
      <c r="D17" s="10"/>
      <c r="E17" s="11" t="s">
        <v>66</v>
      </c>
      <c r="F17" s="37" t="s">
        <v>317</v>
      </c>
      <c r="G17" s="37">
        <v>0</v>
      </c>
      <c r="H17" s="37">
        <v>0</v>
      </c>
    </row>
    <row r="18" spans="1:8" x14ac:dyDescent="0.2">
      <c r="A18" s="12" t="s">
        <v>267</v>
      </c>
      <c r="B18" s="97"/>
      <c r="C18" s="10"/>
      <c r="D18" s="10"/>
      <c r="E18" s="11" t="s">
        <v>206</v>
      </c>
      <c r="F18" s="37" t="s">
        <v>317</v>
      </c>
      <c r="G18" s="37">
        <v>0</v>
      </c>
      <c r="H18" s="37">
        <v>0</v>
      </c>
    </row>
    <row r="19" spans="1:8" x14ac:dyDescent="0.2">
      <c r="A19" s="12" t="s">
        <v>268</v>
      </c>
      <c r="B19" s="97"/>
      <c r="C19" s="10"/>
      <c r="D19" s="10"/>
      <c r="E19" s="16" t="s">
        <v>202</v>
      </c>
      <c r="F19" s="37" t="s">
        <v>317</v>
      </c>
      <c r="G19" s="37">
        <v>0</v>
      </c>
      <c r="H19" s="37">
        <v>0</v>
      </c>
    </row>
    <row r="20" spans="1:8" x14ac:dyDescent="0.2">
      <c r="A20" s="12" t="s">
        <v>269</v>
      </c>
      <c r="B20" s="97"/>
      <c r="C20" s="10"/>
      <c r="D20" s="10"/>
      <c r="E20" s="11" t="s">
        <v>196</v>
      </c>
      <c r="F20" s="37" t="s">
        <v>317</v>
      </c>
      <c r="G20" s="38">
        <v>0</v>
      </c>
      <c r="H20" s="37">
        <v>0</v>
      </c>
    </row>
    <row r="21" spans="1:8" x14ac:dyDescent="0.2">
      <c r="A21" s="12" t="s">
        <v>270</v>
      </c>
      <c r="B21" s="97"/>
      <c r="C21" s="10"/>
      <c r="D21" s="10"/>
      <c r="E21" s="11" t="s">
        <v>171</v>
      </c>
      <c r="F21" s="37" t="s">
        <v>292</v>
      </c>
      <c r="G21" s="38">
        <v>1633800</v>
      </c>
      <c r="H21" s="37" t="s">
        <v>290</v>
      </c>
    </row>
    <row r="22" spans="1:8" x14ac:dyDescent="0.2">
      <c r="A22" s="12" t="s">
        <v>271</v>
      </c>
      <c r="B22" s="98"/>
      <c r="C22" s="10"/>
      <c r="D22" s="10"/>
      <c r="E22" s="11" t="s">
        <v>4</v>
      </c>
      <c r="F22" s="37">
        <v>0</v>
      </c>
      <c r="G22" s="37">
        <v>0</v>
      </c>
      <c r="H22" s="37">
        <v>0</v>
      </c>
    </row>
    <row r="23" spans="1:8" x14ac:dyDescent="0.2">
      <c r="G23" s="90">
        <f>SUM(G12:G22)</f>
        <v>1633800</v>
      </c>
      <c r="H23" s="62"/>
    </row>
    <row r="24" spans="1:8" x14ac:dyDescent="0.2">
      <c r="G24" s="63"/>
    </row>
    <row r="25" spans="1:8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12.5703125" style="1" hidden="1" customWidth="1" outlineLevel="1"/>
    <col min="10" max="12" width="9.140625" style="1" hidden="1" customWidth="1" outlineLevel="1"/>
    <col min="13" max="13" width="9.140625" style="1" collapsed="1"/>
    <col min="14" max="16384" width="9.140625" style="1"/>
  </cols>
  <sheetData>
    <row r="1" spans="1:12" x14ac:dyDescent="0.2">
      <c r="H1" s="61" t="s">
        <v>261</v>
      </c>
    </row>
    <row r="2" spans="1:12" x14ac:dyDescent="0.2">
      <c r="H2" s="61" t="s">
        <v>260</v>
      </c>
    </row>
    <row r="3" spans="1:12" x14ac:dyDescent="0.2">
      <c r="H3" s="61" t="s">
        <v>259</v>
      </c>
    </row>
    <row r="4" spans="1:12" s="30" customFormat="1" ht="15.75" x14ac:dyDescent="0.25">
      <c r="A4" s="33"/>
      <c r="E4" s="31"/>
      <c r="F4" s="33"/>
      <c r="H4" s="32"/>
    </row>
    <row r="5" spans="1:12" s="30" customFormat="1" ht="15.75" x14ac:dyDescent="0.25">
      <c r="A5" s="33"/>
      <c r="E5" s="31"/>
      <c r="F5" s="33"/>
      <c r="H5" s="32"/>
    </row>
    <row r="6" spans="1:12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2" ht="16.5" x14ac:dyDescent="0.25">
      <c r="A7" s="95" t="s">
        <v>343</v>
      </c>
      <c r="B7" s="95"/>
      <c r="C7" s="95"/>
      <c r="D7" s="95"/>
      <c r="E7" s="95"/>
      <c r="F7" s="95"/>
      <c r="G7" s="95"/>
      <c r="H7" s="95"/>
    </row>
    <row r="8" spans="1:12" ht="16.5" x14ac:dyDescent="0.25">
      <c r="A8" s="95"/>
      <c r="B8" s="95"/>
      <c r="C8" s="95"/>
      <c r="D8" s="95"/>
      <c r="E8" s="95"/>
      <c r="F8" s="95"/>
      <c r="G8" s="95"/>
      <c r="H8" s="95"/>
    </row>
    <row r="9" spans="1:12" s="30" customFormat="1" ht="15.75" x14ac:dyDescent="0.25">
      <c r="A9" s="33"/>
      <c r="E9" s="31"/>
      <c r="F9" s="33"/>
      <c r="H9" s="32"/>
    </row>
    <row r="10" spans="1:12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57" t="s">
        <v>279</v>
      </c>
      <c r="J10" s="64" t="s">
        <v>294</v>
      </c>
    </row>
    <row r="11" spans="1:12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J11" s="65"/>
    </row>
    <row r="12" spans="1:12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SUM(I12:J12)</f>
        <v>0</v>
      </c>
      <c r="H12" s="37" t="s">
        <v>317</v>
      </c>
      <c r="J12" s="66"/>
    </row>
    <row r="13" spans="1:12" ht="38.25" x14ac:dyDescent="0.2">
      <c r="A13" s="12" t="s">
        <v>262</v>
      </c>
      <c r="B13" s="97"/>
      <c r="C13" s="10"/>
      <c r="D13" s="10"/>
      <c r="E13" s="16" t="s">
        <v>57</v>
      </c>
      <c r="F13" s="37" t="str">
        <f>K13</f>
        <v>9 компл., 22 шт.</v>
      </c>
      <c r="G13" s="37">
        <f t="shared" ref="G13:G19" si="0">SUM(I13:J13)</f>
        <v>379743</v>
      </c>
      <c r="H13" s="37" t="s">
        <v>82</v>
      </c>
      <c r="J13" s="87">
        <v>379743</v>
      </c>
      <c r="K13" s="87" t="s">
        <v>315</v>
      </c>
      <c r="L13" s="87" t="s">
        <v>82</v>
      </c>
    </row>
    <row r="14" spans="1:12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 t="shared" si="0"/>
        <v>0</v>
      </c>
      <c r="H14" s="37">
        <v>0</v>
      </c>
      <c r="J14" s="67"/>
    </row>
    <row r="15" spans="1:12" x14ac:dyDescent="0.2">
      <c r="A15" s="12" t="s">
        <v>264</v>
      </c>
      <c r="B15" s="97"/>
      <c r="C15" s="10"/>
      <c r="D15" s="10"/>
      <c r="E15" s="11" t="s">
        <v>61</v>
      </c>
      <c r="F15" s="37" t="s">
        <v>327</v>
      </c>
      <c r="G15" s="37">
        <f t="shared" si="0"/>
        <v>3948300</v>
      </c>
      <c r="H15" s="37" t="s">
        <v>328</v>
      </c>
      <c r="I15" s="18">
        <v>3948300</v>
      </c>
      <c r="J15" s="67"/>
    </row>
    <row r="16" spans="1:12" ht="25.5" x14ac:dyDescent="0.2">
      <c r="A16" s="12" t="s">
        <v>265</v>
      </c>
      <c r="B16" s="97"/>
      <c r="C16" s="10"/>
      <c r="D16" s="10"/>
      <c r="E16" s="11" t="s">
        <v>93</v>
      </c>
      <c r="F16" s="37">
        <v>79</v>
      </c>
      <c r="G16" s="37">
        <f t="shared" si="0"/>
        <v>767278.25</v>
      </c>
      <c r="H16" s="37" t="str">
        <f>'2015'!I52</f>
        <v>конкурс в эл.форме</v>
      </c>
      <c r="I16" s="18">
        <v>767278.25</v>
      </c>
      <c r="J16" s="67"/>
    </row>
    <row r="17" spans="1:10" x14ac:dyDescent="0.2">
      <c r="A17" s="12" t="s">
        <v>266</v>
      </c>
      <c r="B17" s="97"/>
      <c r="C17" s="10"/>
      <c r="D17" s="10"/>
      <c r="E17" s="11" t="s">
        <v>66</v>
      </c>
      <c r="F17" s="37">
        <v>0</v>
      </c>
      <c r="G17" s="37">
        <f t="shared" si="0"/>
        <v>0</v>
      </c>
      <c r="H17" s="37">
        <v>0</v>
      </c>
      <c r="J17" s="67"/>
    </row>
    <row r="18" spans="1:10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7">
        <f t="shared" si="0"/>
        <v>0</v>
      </c>
      <c r="H18" s="37">
        <v>0</v>
      </c>
      <c r="J18" s="67"/>
    </row>
    <row r="19" spans="1:10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7">
        <f t="shared" si="0"/>
        <v>0</v>
      </c>
      <c r="H19" s="37">
        <v>0</v>
      </c>
      <c r="J19" s="67"/>
    </row>
    <row r="20" spans="1:10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8">
        <v>0</v>
      </c>
      <c r="H20" s="37">
        <v>0</v>
      </c>
      <c r="J20" s="67"/>
    </row>
    <row r="21" spans="1:10" x14ac:dyDescent="0.2">
      <c r="A21" s="12" t="s">
        <v>270</v>
      </c>
      <c r="B21" s="97"/>
      <c r="C21" s="10"/>
      <c r="D21" s="10"/>
      <c r="E21" s="11" t="s">
        <v>171</v>
      </c>
      <c r="F21" s="37" t="s">
        <v>293</v>
      </c>
      <c r="G21" s="38">
        <v>1353800</v>
      </c>
      <c r="H21" s="37" t="s">
        <v>290</v>
      </c>
      <c r="J21" s="67"/>
    </row>
    <row r="22" spans="1:10" x14ac:dyDescent="0.2">
      <c r="A22" s="12" t="s">
        <v>271</v>
      </c>
      <c r="B22" s="98"/>
      <c r="C22" s="10"/>
      <c r="D22" s="10"/>
      <c r="E22" s="11" t="s">
        <v>4</v>
      </c>
      <c r="F22" s="37">
        <v>0</v>
      </c>
      <c r="G22" s="37">
        <v>0</v>
      </c>
      <c r="H22" s="37">
        <v>0</v>
      </c>
      <c r="J22" s="67"/>
    </row>
    <row r="23" spans="1:10" x14ac:dyDescent="0.2">
      <c r="G23" s="36">
        <f>SUM(G12:G22)</f>
        <v>6449121.25</v>
      </c>
      <c r="H23" s="62"/>
    </row>
    <row r="24" spans="1:10" x14ac:dyDescent="0.2">
      <c r="G24" s="63"/>
    </row>
    <row r="25" spans="1:10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9.5703125" style="1" hidden="1" customWidth="1" outlineLevel="1"/>
    <col min="10" max="13" width="9.140625" style="1" hidden="1" customWidth="1" outlineLevel="1"/>
    <col min="14" max="14" width="9.140625" style="1" collapsed="1"/>
    <col min="15" max="16384" width="9.140625" style="1"/>
  </cols>
  <sheetData>
    <row r="1" spans="1:10" x14ac:dyDescent="0.2">
      <c r="H1" s="61" t="s">
        <v>261</v>
      </c>
    </row>
    <row r="2" spans="1:10" x14ac:dyDescent="0.2">
      <c r="H2" s="61" t="s">
        <v>260</v>
      </c>
    </row>
    <row r="3" spans="1:10" x14ac:dyDescent="0.2">
      <c r="H3" s="61" t="s">
        <v>259</v>
      </c>
    </row>
    <row r="4" spans="1:10" s="30" customFormat="1" ht="15.75" x14ac:dyDescent="0.25">
      <c r="A4" s="33"/>
      <c r="E4" s="31"/>
      <c r="F4" s="33"/>
      <c r="H4" s="32"/>
    </row>
    <row r="5" spans="1:10" s="30" customFormat="1" ht="15.75" x14ac:dyDescent="0.25">
      <c r="A5" s="33"/>
      <c r="E5" s="31"/>
      <c r="F5" s="33"/>
      <c r="H5" s="32"/>
    </row>
    <row r="6" spans="1:10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0" ht="16.5" x14ac:dyDescent="0.25">
      <c r="A7" s="95" t="s">
        <v>344</v>
      </c>
      <c r="B7" s="95"/>
      <c r="C7" s="95"/>
      <c r="D7" s="95"/>
      <c r="E7" s="95"/>
      <c r="F7" s="95"/>
      <c r="G7" s="95"/>
      <c r="H7" s="95"/>
    </row>
    <row r="8" spans="1:10" ht="16.5" x14ac:dyDescent="0.25">
      <c r="A8" s="95"/>
      <c r="B8" s="95"/>
      <c r="C8" s="95"/>
      <c r="D8" s="95"/>
      <c r="E8" s="95"/>
      <c r="F8" s="95"/>
      <c r="G8" s="95"/>
      <c r="H8" s="95"/>
    </row>
    <row r="9" spans="1:10" s="30" customFormat="1" ht="15.75" x14ac:dyDescent="0.25">
      <c r="A9" s="33"/>
      <c r="E9" s="31"/>
      <c r="F9" s="33"/>
      <c r="H9" s="32"/>
    </row>
    <row r="10" spans="1:10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57" t="s">
        <v>279</v>
      </c>
      <c r="J10" s="64" t="s">
        <v>294</v>
      </c>
    </row>
    <row r="11" spans="1:10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J11" s="65"/>
    </row>
    <row r="12" spans="1:10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SUM(I12:J12)</f>
        <v>0</v>
      </c>
      <c r="H12" s="37" t="s">
        <v>317</v>
      </c>
      <c r="J12" s="67"/>
    </row>
    <row r="13" spans="1:10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f t="shared" ref="G13:G21" si="0">SUM(I13:J13)</f>
        <v>0</v>
      </c>
      <c r="H13" s="37" t="s">
        <v>317</v>
      </c>
      <c r="J13" s="67"/>
    </row>
    <row r="14" spans="1:10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 t="shared" si="0"/>
        <v>0</v>
      </c>
      <c r="H14" s="37" t="s">
        <v>317</v>
      </c>
      <c r="J14" s="67"/>
    </row>
    <row r="15" spans="1:10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f t="shared" si="0"/>
        <v>0</v>
      </c>
      <c r="H15" s="37" t="s">
        <v>317</v>
      </c>
      <c r="J15" s="67"/>
    </row>
    <row r="16" spans="1:10" ht="25.5" x14ac:dyDescent="0.2">
      <c r="A16" s="12" t="s">
        <v>265</v>
      </c>
      <c r="B16" s="97"/>
      <c r="C16" s="10"/>
      <c r="D16" s="10"/>
      <c r="E16" s="11" t="s">
        <v>93</v>
      </c>
      <c r="F16" s="37">
        <v>1</v>
      </c>
      <c r="G16" s="37">
        <f t="shared" si="0"/>
        <v>1800</v>
      </c>
      <c r="H16" s="37">
        <v>0</v>
      </c>
      <c r="I16" s="59">
        <v>1800</v>
      </c>
      <c r="J16" s="67"/>
    </row>
    <row r="17" spans="1:12" x14ac:dyDescent="0.2">
      <c r="A17" s="12" t="s">
        <v>266</v>
      </c>
      <c r="B17" s="97"/>
      <c r="C17" s="10"/>
      <c r="D17" s="10"/>
      <c r="E17" s="11" t="s">
        <v>66</v>
      </c>
      <c r="F17" s="37" t="s">
        <v>49</v>
      </c>
      <c r="G17" s="37">
        <f t="shared" si="0"/>
        <v>7876618</v>
      </c>
      <c r="H17" s="37" t="s">
        <v>298</v>
      </c>
      <c r="J17" s="67">
        <f>2791998+3734700+1349920</f>
        <v>7876618</v>
      </c>
      <c r="K17" s="67" t="s">
        <v>49</v>
      </c>
      <c r="L17" s="67" t="s">
        <v>298</v>
      </c>
    </row>
    <row r="18" spans="1:12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7">
        <f t="shared" si="0"/>
        <v>0</v>
      </c>
      <c r="H18" s="37">
        <v>0</v>
      </c>
      <c r="J18" s="67"/>
    </row>
    <row r="19" spans="1:12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7">
        <f t="shared" si="0"/>
        <v>0</v>
      </c>
      <c r="H19" s="37">
        <v>0</v>
      </c>
      <c r="J19" s="67"/>
    </row>
    <row r="20" spans="1:12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7">
        <f t="shared" si="0"/>
        <v>0</v>
      </c>
      <c r="H20" s="37">
        <v>0</v>
      </c>
      <c r="J20" s="67"/>
    </row>
    <row r="21" spans="1:12" x14ac:dyDescent="0.2">
      <c r="A21" s="12" t="s">
        <v>270</v>
      </c>
      <c r="B21" s="97"/>
      <c r="C21" s="10"/>
      <c r="D21" s="10"/>
      <c r="E21" s="11" t="s">
        <v>171</v>
      </c>
      <c r="F21" s="37">
        <v>0</v>
      </c>
      <c r="G21" s="37">
        <f t="shared" si="0"/>
        <v>0</v>
      </c>
      <c r="H21" s="37">
        <v>0</v>
      </c>
      <c r="J21" s="67"/>
    </row>
    <row r="22" spans="1:12" x14ac:dyDescent="0.2">
      <c r="A22" s="12" t="s">
        <v>271</v>
      </c>
      <c r="B22" s="98"/>
      <c r="C22" s="10"/>
      <c r="D22" s="10"/>
      <c r="E22" s="11" t="s">
        <v>4</v>
      </c>
      <c r="F22" s="37" t="s">
        <v>329</v>
      </c>
      <c r="G22" s="93">
        <v>1121036.1259999999</v>
      </c>
      <c r="H22" s="37" t="s">
        <v>3</v>
      </c>
      <c r="J22" s="67"/>
    </row>
    <row r="23" spans="1:12" x14ac:dyDescent="0.2">
      <c r="G23" s="90">
        <f>SUM(G12:G22)</f>
        <v>8999454.1260000002</v>
      </c>
      <c r="H23" s="62"/>
    </row>
    <row r="24" spans="1:12" x14ac:dyDescent="0.2">
      <c r="G24" s="63"/>
    </row>
    <row r="25" spans="1:12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5"/>
  <sheetViews>
    <sheetView topLeftCell="A4" zoomScaleNormal="100" zoomScaleSheetLayoutView="100" workbookViewId="0">
      <selection activeCell="A8" sqref="A8:H8"/>
    </sheetView>
  </sheetViews>
  <sheetFormatPr defaultRowHeight="12.75" x14ac:dyDescent="0.2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5" customWidth="1"/>
    <col min="7" max="7" width="20" style="1" customWidth="1"/>
    <col min="8" max="8" width="20" style="4" customWidth="1"/>
    <col min="9" max="16384" width="9.140625" style="1"/>
  </cols>
  <sheetData>
    <row r="1" spans="1:8" x14ac:dyDescent="0.2">
      <c r="H1" s="4" t="s">
        <v>261</v>
      </c>
    </row>
    <row r="2" spans="1:8" x14ac:dyDescent="0.2">
      <c r="H2" s="4" t="s">
        <v>260</v>
      </c>
    </row>
    <row r="3" spans="1:8" x14ac:dyDescent="0.2">
      <c r="H3" s="4" t="s">
        <v>259</v>
      </c>
    </row>
    <row r="4" spans="1:8" s="30" customFormat="1" ht="15.75" x14ac:dyDescent="0.25">
      <c r="A4" s="33"/>
      <c r="E4" s="31"/>
      <c r="F4" s="33"/>
      <c r="H4" s="32"/>
    </row>
    <row r="5" spans="1:8" s="30" customFormat="1" ht="15.75" x14ac:dyDescent="0.25">
      <c r="A5" s="33"/>
      <c r="E5" s="31"/>
      <c r="F5" s="33"/>
      <c r="H5" s="32"/>
    </row>
    <row r="6" spans="1:8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8" ht="16.5" x14ac:dyDescent="0.25">
      <c r="A7" s="95" t="s">
        <v>345</v>
      </c>
      <c r="B7" s="95"/>
      <c r="C7" s="95"/>
      <c r="D7" s="95"/>
      <c r="E7" s="95"/>
      <c r="F7" s="95"/>
      <c r="G7" s="95"/>
      <c r="H7" s="95"/>
    </row>
    <row r="8" spans="1:8" ht="16.5" x14ac:dyDescent="0.25">
      <c r="A8" s="95"/>
      <c r="B8" s="95"/>
      <c r="C8" s="95"/>
      <c r="D8" s="95"/>
      <c r="E8" s="95"/>
      <c r="F8" s="95"/>
      <c r="G8" s="95"/>
      <c r="H8" s="95"/>
    </row>
    <row r="9" spans="1:8" s="30" customFormat="1" ht="15.75" x14ac:dyDescent="0.25">
      <c r="A9" s="33"/>
      <c r="E9" s="31"/>
      <c r="F9" s="33"/>
      <c r="H9" s="32"/>
    </row>
    <row r="10" spans="1:8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</row>
    <row r="11" spans="1:8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8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октябрь!G12+ноябрь!G12+декабрь!G12</f>
        <v>0</v>
      </c>
      <c r="H12" s="37" t="s">
        <v>317</v>
      </c>
    </row>
    <row r="13" spans="1:8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f>октябрь!G13+ноябрь!G13+декабрь!G13</f>
        <v>379743</v>
      </c>
      <c r="H13" s="37" t="s">
        <v>317</v>
      </c>
    </row>
    <row r="14" spans="1:8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>октябрь!G14+ноябрь!G14+декабрь!G14</f>
        <v>0</v>
      </c>
      <c r="H14" s="37" t="s">
        <v>317</v>
      </c>
    </row>
    <row r="15" spans="1:8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f>октябрь!G15+ноябрь!G15+декабрь!G15</f>
        <v>3948300</v>
      </c>
      <c r="H15" s="37" t="s">
        <v>317</v>
      </c>
    </row>
    <row r="16" spans="1:8" ht="25.5" x14ac:dyDescent="0.2">
      <c r="A16" s="12" t="s">
        <v>265</v>
      </c>
      <c r="B16" s="97"/>
      <c r="C16" s="10"/>
      <c r="D16" s="10"/>
      <c r="E16" s="11" t="s">
        <v>93</v>
      </c>
      <c r="F16" s="37" t="s">
        <v>317</v>
      </c>
      <c r="G16" s="37">
        <f>октябрь!G16+ноябрь!G16+декабрь!G16</f>
        <v>769078.25</v>
      </c>
      <c r="H16" s="37" t="s">
        <v>317</v>
      </c>
    </row>
    <row r="17" spans="1:8" x14ac:dyDescent="0.2">
      <c r="A17" s="12" t="s">
        <v>266</v>
      </c>
      <c r="B17" s="97"/>
      <c r="C17" s="10"/>
      <c r="D17" s="10"/>
      <c r="E17" s="11" t="s">
        <v>66</v>
      </c>
      <c r="F17" s="37" t="s">
        <v>317</v>
      </c>
      <c r="G17" s="37">
        <f>октябрь!G17+ноябрь!G17+декабрь!G17</f>
        <v>7876618</v>
      </c>
      <c r="H17" s="37" t="s">
        <v>317</v>
      </c>
    </row>
    <row r="18" spans="1:8" x14ac:dyDescent="0.2">
      <c r="A18" s="12" t="s">
        <v>267</v>
      </c>
      <c r="B18" s="97"/>
      <c r="C18" s="10"/>
      <c r="D18" s="10"/>
      <c r="E18" s="11" t="s">
        <v>206</v>
      </c>
      <c r="F18" s="37" t="s">
        <v>317</v>
      </c>
      <c r="G18" s="37">
        <f>октябрь!G18+ноябрь!G18+декабрь!G18</f>
        <v>0</v>
      </c>
      <c r="H18" s="37" t="s">
        <v>317</v>
      </c>
    </row>
    <row r="19" spans="1:8" x14ac:dyDescent="0.2">
      <c r="A19" s="12" t="s">
        <v>268</v>
      </c>
      <c r="B19" s="97"/>
      <c r="C19" s="10"/>
      <c r="D19" s="10"/>
      <c r="E19" s="16" t="s">
        <v>202</v>
      </c>
      <c r="F19" s="37" t="s">
        <v>317</v>
      </c>
      <c r="G19" s="37">
        <f>октябрь!G19+ноябрь!G19+декабрь!G19</f>
        <v>0</v>
      </c>
      <c r="H19" s="37" t="s">
        <v>317</v>
      </c>
    </row>
    <row r="20" spans="1:8" x14ac:dyDescent="0.2">
      <c r="A20" s="12" t="s">
        <v>269</v>
      </c>
      <c r="B20" s="97"/>
      <c r="C20" s="10"/>
      <c r="D20" s="10"/>
      <c r="E20" s="11" t="s">
        <v>196</v>
      </c>
      <c r="F20" s="37" t="s">
        <v>317</v>
      </c>
      <c r="G20" s="37">
        <f>октябрь!G20+ноябрь!G20+декабрь!G20</f>
        <v>0</v>
      </c>
      <c r="H20" s="37" t="s">
        <v>317</v>
      </c>
    </row>
    <row r="21" spans="1:8" x14ac:dyDescent="0.2">
      <c r="A21" s="12" t="s">
        <v>270</v>
      </c>
      <c r="B21" s="97"/>
      <c r="C21" s="10"/>
      <c r="D21" s="10"/>
      <c r="E21" s="11" t="s">
        <v>171</v>
      </c>
      <c r="F21" s="37" t="s">
        <v>317</v>
      </c>
      <c r="G21" s="37">
        <f>октябрь!G21+ноябрь!G21+декабрь!G21</f>
        <v>2987600</v>
      </c>
      <c r="H21" s="37" t="s">
        <v>317</v>
      </c>
    </row>
    <row r="22" spans="1:8" x14ac:dyDescent="0.2">
      <c r="A22" s="12" t="s">
        <v>271</v>
      </c>
      <c r="B22" s="98"/>
      <c r="C22" s="10"/>
      <c r="D22" s="10"/>
      <c r="E22" s="11" t="s">
        <v>4</v>
      </c>
      <c r="F22" s="37" t="s">
        <v>317</v>
      </c>
      <c r="G22" s="37">
        <f>октябрь!G22+ноябрь!G22+декабрь!G22</f>
        <v>1121036.1259999999</v>
      </c>
      <c r="H22" s="37" t="s">
        <v>317</v>
      </c>
    </row>
    <row r="23" spans="1:8" x14ac:dyDescent="0.2">
      <c r="G23" s="90">
        <f>SUM(G12:G22)</f>
        <v>17082375.375999998</v>
      </c>
      <c r="H23" s="5"/>
    </row>
    <row r="24" spans="1:8" x14ac:dyDescent="0.2">
      <c r="G24" s="6"/>
    </row>
    <row r="25" spans="1:8" x14ac:dyDescent="0.2">
      <c r="G25" s="6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2"/>
  <sheetViews>
    <sheetView tabSelected="1" zoomScaleNormal="100" zoomScaleSheetLayoutView="100" workbookViewId="0">
      <selection activeCell="L10" sqref="L10"/>
    </sheetView>
  </sheetViews>
  <sheetFormatPr defaultRowHeight="12.75" x14ac:dyDescent="0.2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4" customWidth="1"/>
    <col min="9" max="16384" width="9.140625" style="1"/>
  </cols>
  <sheetData>
    <row r="1" spans="1:8" x14ac:dyDescent="0.2">
      <c r="H1" s="4" t="s">
        <v>261</v>
      </c>
    </row>
    <row r="2" spans="1:8" x14ac:dyDescent="0.2">
      <c r="H2" s="4" t="s">
        <v>260</v>
      </c>
    </row>
    <row r="3" spans="1:8" x14ac:dyDescent="0.2">
      <c r="H3" s="4" t="s">
        <v>259</v>
      </c>
    </row>
    <row r="4" spans="1:8" s="30" customFormat="1" ht="15.75" x14ac:dyDescent="0.25">
      <c r="A4" s="33"/>
      <c r="E4" s="31"/>
      <c r="F4" s="33"/>
      <c r="H4" s="32"/>
    </row>
    <row r="5" spans="1:8" s="30" customFormat="1" ht="15.75" x14ac:dyDescent="0.25">
      <c r="A5" s="33"/>
      <c r="E5" s="31"/>
      <c r="F5" s="33"/>
      <c r="H5" s="32"/>
    </row>
    <row r="6" spans="1:8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8" ht="16.5" x14ac:dyDescent="0.25">
      <c r="A7" s="95" t="s">
        <v>346</v>
      </c>
      <c r="B7" s="95"/>
      <c r="C7" s="95"/>
      <c r="D7" s="95"/>
      <c r="E7" s="95"/>
      <c r="F7" s="95"/>
      <c r="G7" s="95"/>
      <c r="H7" s="95"/>
    </row>
    <row r="8" spans="1:8" ht="16.5" x14ac:dyDescent="0.25">
      <c r="A8" s="95"/>
      <c r="B8" s="95"/>
      <c r="C8" s="95"/>
      <c r="D8" s="95"/>
      <c r="E8" s="95"/>
      <c r="F8" s="95"/>
      <c r="G8" s="95"/>
      <c r="H8" s="95"/>
    </row>
    <row r="9" spans="1:8" s="30" customFormat="1" ht="15.75" x14ac:dyDescent="0.25">
      <c r="A9" s="33"/>
      <c r="E9" s="31"/>
      <c r="F9" s="33"/>
      <c r="H9" s="32"/>
    </row>
    <row r="10" spans="1:8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</row>
    <row r="11" spans="1:8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8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'1 квартал'!G12+'2 квартал'!G12+'3 квартал'!G12+'4 квартал'!G12</f>
        <v>6610427.3700000001</v>
      </c>
      <c r="H12" s="37" t="s">
        <v>317</v>
      </c>
    </row>
    <row r="13" spans="1:8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f>'1 квартал'!G13+'2 квартал'!G13+'3 квартал'!G13+'4 квартал'!G13</f>
        <v>9656069.0600000005</v>
      </c>
      <c r="H13" s="37" t="s">
        <v>317</v>
      </c>
    </row>
    <row r="14" spans="1:8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>'1 квартал'!G14+'2 квартал'!G14+'3 квартал'!G14+'4 квартал'!G14</f>
        <v>762812</v>
      </c>
      <c r="H14" s="37" t="s">
        <v>317</v>
      </c>
    </row>
    <row r="15" spans="1:8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f>'1 квартал'!G15+'2 квартал'!G15+'3 квартал'!G15+'4 квартал'!G15</f>
        <v>33701479.689999998</v>
      </c>
      <c r="H15" s="37" t="s">
        <v>317</v>
      </c>
    </row>
    <row r="16" spans="1:8" ht="25.5" x14ac:dyDescent="0.2">
      <c r="A16" s="12" t="s">
        <v>265</v>
      </c>
      <c r="B16" s="97"/>
      <c r="C16" s="10"/>
      <c r="D16" s="10"/>
      <c r="E16" s="11" t="s">
        <v>93</v>
      </c>
      <c r="F16" s="37" t="s">
        <v>317</v>
      </c>
      <c r="G16" s="37">
        <f>'1 квартал'!G16+'2 квартал'!G16+'3 квартал'!G16+'4 квартал'!G16</f>
        <v>790278.25</v>
      </c>
      <c r="H16" s="37" t="s">
        <v>317</v>
      </c>
    </row>
    <row r="17" spans="1:8" x14ac:dyDescent="0.2">
      <c r="A17" s="12" t="s">
        <v>266</v>
      </c>
      <c r="B17" s="97"/>
      <c r="C17" s="10"/>
      <c r="D17" s="10"/>
      <c r="E17" s="11" t="s">
        <v>66</v>
      </c>
      <c r="F17" s="37" t="s">
        <v>317</v>
      </c>
      <c r="G17" s="37">
        <f>'1 квартал'!G17+'2 квартал'!G17+'3 квартал'!G17+'4 квартал'!G17</f>
        <v>48169451.689999998</v>
      </c>
      <c r="H17" s="37" t="s">
        <v>317</v>
      </c>
    </row>
    <row r="18" spans="1:8" x14ac:dyDescent="0.2">
      <c r="A18" s="12" t="s">
        <v>267</v>
      </c>
      <c r="B18" s="97"/>
      <c r="C18" s="10"/>
      <c r="D18" s="10"/>
      <c r="E18" s="11" t="s">
        <v>206</v>
      </c>
      <c r="F18" s="37" t="s">
        <v>317</v>
      </c>
      <c r="G18" s="37">
        <f>'1 квартал'!G18+'2 квартал'!G18+'3 квартал'!G18+'4 квартал'!G18</f>
        <v>0</v>
      </c>
      <c r="H18" s="37" t="s">
        <v>317</v>
      </c>
    </row>
    <row r="19" spans="1:8" x14ac:dyDescent="0.2">
      <c r="A19" s="12" t="s">
        <v>268</v>
      </c>
      <c r="B19" s="97"/>
      <c r="C19" s="10"/>
      <c r="D19" s="10"/>
      <c r="E19" s="16" t="s">
        <v>202</v>
      </c>
      <c r="F19" s="37" t="s">
        <v>317</v>
      </c>
      <c r="G19" s="37">
        <f>'1 квартал'!G19+'2 квартал'!G19+'3 квартал'!G19+'4 квартал'!G19</f>
        <v>0</v>
      </c>
      <c r="H19" s="37" t="s">
        <v>317</v>
      </c>
    </row>
    <row r="20" spans="1:8" x14ac:dyDescent="0.2">
      <c r="A20" s="12" t="s">
        <v>269</v>
      </c>
      <c r="B20" s="97"/>
      <c r="C20" s="10"/>
      <c r="D20" s="10"/>
      <c r="E20" s="11" t="s">
        <v>196</v>
      </c>
      <c r="F20" s="37" t="s">
        <v>317</v>
      </c>
      <c r="G20" s="37">
        <f>'1 квартал'!G20+'2 квартал'!G20+'3 квартал'!G20+'4 квартал'!G20</f>
        <v>5246297.5999999996</v>
      </c>
      <c r="H20" s="37" t="s">
        <v>317</v>
      </c>
    </row>
    <row r="21" spans="1:8" x14ac:dyDescent="0.2">
      <c r="A21" s="12" t="s">
        <v>270</v>
      </c>
      <c r="B21" s="97"/>
      <c r="C21" s="10"/>
      <c r="D21" s="10"/>
      <c r="E21" s="11" t="s">
        <v>171</v>
      </c>
      <c r="F21" s="37" t="s">
        <v>317</v>
      </c>
      <c r="G21" s="37">
        <f>'1 квартал'!G21+'2 квартал'!G21+'3 квартал'!G21+'4 квартал'!G21</f>
        <v>15726553.550000001</v>
      </c>
      <c r="H21" s="37" t="s">
        <v>317</v>
      </c>
    </row>
    <row r="22" spans="1:8" x14ac:dyDescent="0.2">
      <c r="A22" s="12" t="s">
        <v>271</v>
      </c>
      <c r="B22" s="98"/>
      <c r="C22" s="10"/>
      <c r="D22" s="10"/>
      <c r="E22" s="11" t="s">
        <v>4</v>
      </c>
      <c r="F22" s="37" t="s">
        <v>317</v>
      </c>
      <c r="G22" s="37">
        <f>'1 квартал'!G22+'2 квартал'!G22+'3 квартал'!G22+'4 квартал'!G22</f>
        <v>25404440.326000001</v>
      </c>
      <c r="H22" s="37" t="s">
        <v>317</v>
      </c>
    </row>
    <row r="23" spans="1:8" x14ac:dyDescent="0.2">
      <c r="G23" s="90">
        <f>SUM(G12:G22)</f>
        <v>146067809.53599998</v>
      </c>
      <c r="H23" s="5"/>
    </row>
    <row r="24" spans="1:8" x14ac:dyDescent="0.2">
      <c r="G24" s="63"/>
    </row>
    <row r="25" spans="1:8" x14ac:dyDescent="0.2">
      <c r="G25" s="63"/>
    </row>
    <row r="29" spans="1:8" x14ac:dyDescent="0.2">
      <c r="G29" s="18"/>
    </row>
    <row r="32" spans="1:8" x14ac:dyDescent="0.2">
      <c r="E32" s="94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11" width="0" style="1" hidden="1" customWidth="1" outlineLevel="1"/>
    <col min="12" max="12" width="9.140625" style="1" collapsed="1"/>
    <col min="13" max="16384" width="9.140625" style="1"/>
  </cols>
  <sheetData>
    <row r="1" spans="1:11" x14ac:dyDescent="0.2">
      <c r="H1" s="61" t="s">
        <v>261</v>
      </c>
    </row>
    <row r="2" spans="1:11" x14ac:dyDescent="0.2">
      <c r="H2" s="61" t="s">
        <v>260</v>
      </c>
    </row>
    <row r="3" spans="1:11" x14ac:dyDescent="0.2">
      <c r="H3" s="61" t="s">
        <v>259</v>
      </c>
    </row>
    <row r="4" spans="1:11" s="30" customFormat="1" ht="15.75" x14ac:dyDescent="0.25">
      <c r="A4" s="33"/>
      <c r="E4" s="31"/>
      <c r="F4" s="33"/>
      <c r="H4" s="32"/>
    </row>
    <row r="5" spans="1:11" s="30" customFormat="1" ht="15.75" x14ac:dyDescent="0.25">
      <c r="A5" s="33"/>
      <c r="E5" s="31"/>
      <c r="F5" s="33"/>
      <c r="H5" s="32"/>
    </row>
    <row r="6" spans="1:11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1" ht="16.5" x14ac:dyDescent="0.25">
      <c r="A7" s="95" t="s">
        <v>330</v>
      </c>
      <c r="B7" s="95"/>
      <c r="C7" s="95"/>
      <c r="D7" s="95"/>
      <c r="E7" s="95"/>
      <c r="F7" s="95"/>
      <c r="G7" s="95"/>
      <c r="H7" s="95"/>
    </row>
    <row r="8" spans="1:11" ht="16.5" x14ac:dyDescent="0.25">
      <c r="A8" s="95"/>
      <c r="B8" s="95"/>
      <c r="C8" s="95"/>
      <c r="D8" s="95"/>
      <c r="E8" s="95"/>
      <c r="F8" s="95"/>
      <c r="G8" s="95"/>
      <c r="H8" s="95"/>
    </row>
    <row r="9" spans="1:11" s="30" customFormat="1" ht="15.75" x14ac:dyDescent="0.25">
      <c r="A9" s="33"/>
      <c r="E9" s="31"/>
      <c r="F9" s="33"/>
      <c r="H9" s="32"/>
    </row>
    <row r="10" spans="1:11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28" t="s">
        <v>294</v>
      </c>
    </row>
    <row r="11" spans="1:11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11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295</v>
      </c>
      <c r="G12" s="37">
        <f>SUM(I12)</f>
        <v>249875.17</v>
      </c>
      <c r="H12" s="7" t="s">
        <v>82</v>
      </c>
      <c r="I12" s="20">
        <v>249875.17</v>
      </c>
      <c r="J12" s="20" t="s">
        <v>295</v>
      </c>
      <c r="K12" s="20" t="s">
        <v>82</v>
      </c>
    </row>
    <row r="13" spans="1:11" ht="38.25" x14ac:dyDescent="0.2">
      <c r="A13" s="12" t="s">
        <v>262</v>
      </c>
      <c r="B13" s="97"/>
      <c r="C13" s="10"/>
      <c r="D13" s="10"/>
      <c r="E13" s="16" t="s">
        <v>57</v>
      </c>
      <c r="F13" s="37" t="s">
        <v>310</v>
      </c>
      <c r="G13" s="37">
        <f t="shared" ref="G13:G21" si="0">SUM(I13)</f>
        <v>5516136.2199999997</v>
      </c>
      <c r="H13" s="7" t="s">
        <v>3</v>
      </c>
      <c r="I13" s="3">
        <v>5516136.2199999997</v>
      </c>
      <c r="J13" s="3" t="s">
        <v>310</v>
      </c>
      <c r="K13" s="3" t="s">
        <v>3</v>
      </c>
    </row>
    <row r="14" spans="1:11" x14ac:dyDescent="0.2">
      <c r="A14" s="12" t="s">
        <v>263</v>
      </c>
      <c r="B14" s="97"/>
      <c r="C14" s="10"/>
      <c r="D14" s="10"/>
      <c r="E14" s="16" t="s">
        <v>75</v>
      </c>
      <c r="F14" s="35">
        <v>0</v>
      </c>
      <c r="G14" s="35">
        <f t="shared" si="0"/>
        <v>0</v>
      </c>
      <c r="H14" s="7" t="s">
        <v>317</v>
      </c>
    </row>
    <row r="15" spans="1:11" x14ac:dyDescent="0.2">
      <c r="A15" s="12" t="s">
        <v>264</v>
      </c>
      <c r="B15" s="97"/>
      <c r="C15" s="10"/>
      <c r="D15" s="10"/>
      <c r="E15" s="11" t="s">
        <v>61</v>
      </c>
      <c r="F15" s="35">
        <v>0</v>
      </c>
      <c r="G15" s="35">
        <f t="shared" si="0"/>
        <v>0</v>
      </c>
      <c r="H15" s="7" t="s">
        <v>317</v>
      </c>
    </row>
    <row r="16" spans="1:11" ht="25.5" x14ac:dyDescent="0.2">
      <c r="A16" s="12" t="s">
        <v>265</v>
      </c>
      <c r="B16" s="97"/>
      <c r="C16" s="10"/>
      <c r="D16" s="10"/>
      <c r="E16" s="11" t="s">
        <v>93</v>
      </c>
      <c r="F16" s="35">
        <v>0</v>
      </c>
      <c r="G16" s="35">
        <f t="shared" si="0"/>
        <v>0</v>
      </c>
      <c r="H16" s="35">
        <v>0</v>
      </c>
    </row>
    <row r="17" spans="1:8" x14ac:dyDescent="0.2">
      <c r="A17" s="12" t="s">
        <v>266</v>
      </c>
      <c r="B17" s="97"/>
      <c r="C17" s="10"/>
      <c r="D17" s="10"/>
      <c r="E17" s="11" t="s">
        <v>66</v>
      </c>
      <c r="F17" s="35">
        <v>0</v>
      </c>
      <c r="G17" s="35">
        <f t="shared" si="0"/>
        <v>0</v>
      </c>
      <c r="H17" s="35">
        <v>0</v>
      </c>
    </row>
    <row r="18" spans="1:8" x14ac:dyDescent="0.2">
      <c r="A18" s="12" t="s">
        <v>267</v>
      </c>
      <c r="B18" s="97"/>
      <c r="C18" s="10"/>
      <c r="D18" s="10"/>
      <c r="E18" s="11" t="s">
        <v>206</v>
      </c>
      <c r="F18" s="35">
        <v>0</v>
      </c>
      <c r="G18" s="35">
        <f t="shared" si="0"/>
        <v>0</v>
      </c>
      <c r="H18" s="35">
        <v>0</v>
      </c>
    </row>
    <row r="19" spans="1:8" x14ac:dyDescent="0.2">
      <c r="A19" s="12" t="s">
        <v>268</v>
      </c>
      <c r="B19" s="97"/>
      <c r="C19" s="10"/>
      <c r="D19" s="10"/>
      <c r="E19" s="16" t="s">
        <v>202</v>
      </c>
      <c r="F19" s="35">
        <v>0</v>
      </c>
      <c r="G19" s="35">
        <f t="shared" si="0"/>
        <v>0</v>
      </c>
      <c r="H19" s="35">
        <v>0</v>
      </c>
    </row>
    <row r="20" spans="1:8" x14ac:dyDescent="0.2">
      <c r="A20" s="12" t="s">
        <v>269</v>
      </c>
      <c r="B20" s="97"/>
      <c r="C20" s="10"/>
      <c r="D20" s="10"/>
      <c r="E20" s="11" t="s">
        <v>196</v>
      </c>
      <c r="F20" s="35">
        <v>0</v>
      </c>
      <c r="G20" s="35">
        <f t="shared" si="0"/>
        <v>0</v>
      </c>
      <c r="H20" s="35">
        <v>0</v>
      </c>
    </row>
    <row r="21" spans="1:8" x14ac:dyDescent="0.2">
      <c r="A21" s="12" t="s">
        <v>270</v>
      </c>
      <c r="B21" s="97"/>
      <c r="C21" s="10"/>
      <c r="D21" s="10"/>
      <c r="E21" s="11" t="s">
        <v>171</v>
      </c>
      <c r="F21" s="35">
        <v>0</v>
      </c>
      <c r="G21" s="35">
        <f t="shared" si="0"/>
        <v>0</v>
      </c>
      <c r="H21" s="35">
        <v>0</v>
      </c>
    </row>
    <row r="22" spans="1:8" x14ac:dyDescent="0.2">
      <c r="A22" s="12" t="s">
        <v>271</v>
      </c>
      <c r="B22" s="98"/>
      <c r="C22" s="10"/>
      <c r="D22" s="10"/>
      <c r="E22" s="11" t="s">
        <v>4</v>
      </c>
      <c r="F22" s="9" t="s">
        <v>280</v>
      </c>
      <c r="G22" s="89">
        <v>13570340.890000001</v>
      </c>
      <c r="H22" s="7" t="s">
        <v>3</v>
      </c>
    </row>
    <row r="23" spans="1:8" x14ac:dyDescent="0.2">
      <c r="G23" s="90">
        <f>SUM(G12:G22)</f>
        <v>19336352.280000001</v>
      </c>
    </row>
    <row r="24" spans="1:8" x14ac:dyDescent="0.2">
      <c r="G24" s="63"/>
    </row>
    <row r="25" spans="1:8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11" width="9.140625" style="1" hidden="1" customWidth="1" outlineLevel="1"/>
    <col min="12" max="12" width="9.140625" style="1" collapsed="1"/>
    <col min="13" max="16384" width="9.140625" style="1"/>
  </cols>
  <sheetData>
    <row r="1" spans="1:11" x14ac:dyDescent="0.2">
      <c r="H1" s="61" t="s">
        <v>261</v>
      </c>
    </row>
    <row r="2" spans="1:11" x14ac:dyDescent="0.2">
      <c r="H2" s="61" t="s">
        <v>260</v>
      </c>
    </row>
    <row r="3" spans="1:11" x14ac:dyDescent="0.2">
      <c r="H3" s="61" t="s">
        <v>259</v>
      </c>
    </row>
    <row r="4" spans="1:11" s="30" customFormat="1" ht="15.75" x14ac:dyDescent="0.25">
      <c r="A4" s="33"/>
      <c r="E4" s="31"/>
      <c r="F4" s="33"/>
      <c r="H4" s="32"/>
    </row>
    <row r="5" spans="1:11" s="30" customFormat="1" ht="15.75" x14ac:dyDescent="0.25">
      <c r="A5" s="33"/>
      <c r="E5" s="31"/>
      <c r="F5" s="33"/>
      <c r="H5" s="32"/>
    </row>
    <row r="6" spans="1:11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1" ht="16.5" x14ac:dyDescent="0.25">
      <c r="A7" s="95" t="s">
        <v>331</v>
      </c>
      <c r="B7" s="95"/>
      <c r="C7" s="95"/>
      <c r="D7" s="95"/>
      <c r="E7" s="95"/>
      <c r="F7" s="95"/>
      <c r="G7" s="95"/>
      <c r="H7" s="95"/>
    </row>
    <row r="8" spans="1:11" ht="16.5" x14ac:dyDescent="0.25">
      <c r="A8" s="95"/>
      <c r="B8" s="95"/>
      <c r="C8" s="95"/>
      <c r="D8" s="95"/>
      <c r="E8" s="95"/>
      <c r="F8" s="95"/>
      <c r="G8" s="95"/>
      <c r="H8" s="95"/>
    </row>
    <row r="9" spans="1:11" s="30" customFormat="1" ht="15.75" x14ac:dyDescent="0.25">
      <c r="A9" s="33"/>
      <c r="E9" s="31"/>
      <c r="F9" s="33"/>
      <c r="H9" s="32"/>
    </row>
    <row r="10" spans="1:11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28" t="s">
        <v>294</v>
      </c>
    </row>
    <row r="11" spans="1:11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11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297</v>
      </c>
      <c r="G12" s="37">
        <f>SUM(I12)</f>
        <v>907763.83</v>
      </c>
      <c r="H12" s="37" t="s">
        <v>298</v>
      </c>
      <c r="I12" s="20">
        <v>907763.83</v>
      </c>
      <c r="J12" s="20" t="s">
        <v>297</v>
      </c>
      <c r="K12" s="20" t="s">
        <v>298</v>
      </c>
    </row>
    <row r="13" spans="1:11" ht="38.25" x14ac:dyDescent="0.2">
      <c r="A13" s="12" t="s">
        <v>262</v>
      </c>
      <c r="B13" s="97"/>
      <c r="C13" s="10"/>
      <c r="D13" s="10"/>
      <c r="E13" s="16" t="s">
        <v>57</v>
      </c>
      <c r="F13" s="37"/>
      <c r="G13" s="37">
        <f t="shared" ref="G13:G22" si="0">SUM(I13)</f>
        <v>0</v>
      </c>
      <c r="H13" s="37"/>
    </row>
    <row r="14" spans="1:11" x14ac:dyDescent="0.2">
      <c r="A14" s="12" t="s">
        <v>263</v>
      </c>
      <c r="B14" s="97"/>
      <c r="C14" s="10"/>
      <c r="D14" s="10"/>
      <c r="E14" s="16" t="s">
        <v>75</v>
      </c>
      <c r="F14" s="37" t="s">
        <v>300</v>
      </c>
      <c r="G14" s="37">
        <f t="shared" si="0"/>
        <v>762812</v>
      </c>
      <c r="H14" s="37" t="s">
        <v>298</v>
      </c>
      <c r="I14" s="1">
        <v>762812</v>
      </c>
      <c r="J14" s="1" t="s">
        <v>300</v>
      </c>
      <c r="K14" s="1" t="s">
        <v>298</v>
      </c>
    </row>
    <row r="15" spans="1:11" x14ac:dyDescent="0.2">
      <c r="A15" s="12" t="s">
        <v>264</v>
      </c>
      <c r="B15" s="97"/>
      <c r="C15" s="10"/>
      <c r="D15" s="10"/>
      <c r="E15" s="11" t="s">
        <v>61</v>
      </c>
      <c r="F15" s="37"/>
      <c r="G15" s="37">
        <f t="shared" si="0"/>
        <v>0</v>
      </c>
      <c r="H15" s="37"/>
    </row>
    <row r="16" spans="1:11" ht="25.5" x14ac:dyDescent="0.2">
      <c r="A16" s="12" t="s">
        <v>265</v>
      </c>
      <c r="B16" s="97"/>
      <c r="C16" s="10"/>
      <c r="D16" s="10"/>
      <c r="E16" s="11" t="s">
        <v>93</v>
      </c>
      <c r="F16" s="37"/>
      <c r="G16" s="37">
        <f t="shared" si="0"/>
        <v>0</v>
      </c>
      <c r="H16" s="37"/>
    </row>
    <row r="17" spans="1:11" ht="25.5" x14ac:dyDescent="0.2">
      <c r="A17" s="12" t="s">
        <v>266</v>
      </c>
      <c r="B17" s="97"/>
      <c r="C17" s="10"/>
      <c r="D17" s="10"/>
      <c r="E17" s="11" t="s">
        <v>66</v>
      </c>
      <c r="F17" s="37" t="s">
        <v>136</v>
      </c>
      <c r="G17" s="37">
        <f t="shared" si="0"/>
        <v>7858546.1399999997</v>
      </c>
      <c r="H17" s="37" t="s">
        <v>296</v>
      </c>
      <c r="I17" s="1">
        <f>2832649+480000+4545897.14</f>
        <v>7858546.1399999997</v>
      </c>
      <c r="J17" s="1" t="s">
        <v>136</v>
      </c>
      <c r="K17" s="1" t="s">
        <v>296</v>
      </c>
    </row>
    <row r="18" spans="1:11" x14ac:dyDescent="0.2">
      <c r="A18" s="12" t="s">
        <v>267</v>
      </c>
      <c r="B18" s="97"/>
      <c r="C18" s="10"/>
      <c r="D18" s="10"/>
      <c r="E18" s="11" t="s">
        <v>206</v>
      </c>
      <c r="F18" s="37"/>
      <c r="G18" s="37">
        <f t="shared" si="0"/>
        <v>0</v>
      </c>
      <c r="H18" s="37"/>
    </row>
    <row r="19" spans="1:11" x14ac:dyDescent="0.2">
      <c r="A19" s="12" t="s">
        <v>268</v>
      </c>
      <c r="B19" s="97"/>
      <c r="C19" s="10"/>
      <c r="D19" s="10"/>
      <c r="E19" s="16" t="s">
        <v>202</v>
      </c>
      <c r="F19" s="37"/>
      <c r="G19" s="37">
        <f t="shared" si="0"/>
        <v>0</v>
      </c>
      <c r="H19" s="37"/>
    </row>
    <row r="20" spans="1:11" x14ac:dyDescent="0.2">
      <c r="A20" s="12" t="s">
        <v>269</v>
      </c>
      <c r="B20" s="97"/>
      <c r="C20" s="10"/>
      <c r="D20" s="10"/>
      <c r="E20" s="11" t="s">
        <v>196</v>
      </c>
      <c r="F20" s="37" t="s">
        <v>299</v>
      </c>
      <c r="G20" s="37">
        <f t="shared" si="0"/>
        <v>1851673.6000000001</v>
      </c>
      <c r="H20" s="37" t="s">
        <v>298</v>
      </c>
      <c r="I20" s="1">
        <v>1851673.6000000001</v>
      </c>
      <c r="J20" s="1" t="s">
        <v>299</v>
      </c>
      <c r="K20" s="1" t="s">
        <v>298</v>
      </c>
    </row>
    <row r="21" spans="1:11" x14ac:dyDescent="0.2">
      <c r="A21" s="12" t="s">
        <v>270</v>
      </c>
      <c r="B21" s="97"/>
      <c r="C21" s="10"/>
      <c r="D21" s="10"/>
      <c r="E21" s="11" t="s">
        <v>171</v>
      </c>
      <c r="F21" s="38">
        <v>0</v>
      </c>
      <c r="G21" s="37">
        <f t="shared" si="0"/>
        <v>0</v>
      </c>
      <c r="H21" s="37">
        <v>0</v>
      </c>
    </row>
    <row r="22" spans="1:11" x14ac:dyDescent="0.2">
      <c r="A22" s="12" t="s">
        <v>271</v>
      </c>
      <c r="B22" s="98"/>
      <c r="C22" s="10"/>
      <c r="D22" s="10"/>
      <c r="E22" s="11" t="s">
        <v>4</v>
      </c>
      <c r="F22" s="35">
        <v>0</v>
      </c>
      <c r="G22" s="37">
        <f t="shared" si="0"/>
        <v>0</v>
      </c>
      <c r="H22" s="37">
        <v>0</v>
      </c>
    </row>
    <row r="23" spans="1:11" x14ac:dyDescent="0.2">
      <c r="G23" s="90">
        <f>SUM(G12:G22)</f>
        <v>11380795.569999998</v>
      </c>
    </row>
    <row r="24" spans="1:11" x14ac:dyDescent="0.2">
      <c r="G24" s="63"/>
    </row>
    <row r="25" spans="1:11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12.5703125" style="44" hidden="1" customWidth="1" outlineLevel="1"/>
    <col min="10" max="10" width="15.5703125" style="45" hidden="1" customWidth="1" outlineLevel="1"/>
    <col min="11" max="11" width="12.5703125" style="45" hidden="1" customWidth="1" outlineLevel="1"/>
    <col min="12" max="13" width="0" style="45" hidden="1" customWidth="1" outlineLevel="1"/>
    <col min="14" max="14" width="9.140625" style="45" collapsed="1"/>
    <col min="15" max="18" width="9.140625" style="45"/>
    <col min="19" max="16384" width="9.140625" style="1"/>
  </cols>
  <sheetData>
    <row r="1" spans="1:18" x14ac:dyDescent="0.2">
      <c r="H1" s="61" t="s">
        <v>261</v>
      </c>
    </row>
    <row r="2" spans="1:18" x14ac:dyDescent="0.2">
      <c r="H2" s="61" t="s">
        <v>260</v>
      </c>
    </row>
    <row r="3" spans="1:18" x14ac:dyDescent="0.2">
      <c r="H3" s="61" t="s">
        <v>259</v>
      </c>
    </row>
    <row r="4" spans="1:18" s="30" customFormat="1" ht="15.75" x14ac:dyDescent="0.25">
      <c r="A4" s="33"/>
      <c r="E4" s="31"/>
      <c r="F4" s="33"/>
      <c r="H4" s="32"/>
      <c r="I4" s="46"/>
      <c r="J4" s="47"/>
      <c r="K4" s="47"/>
      <c r="L4" s="47"/>
      <c r="M4" s="47"/>
      <c r="N4" s="47"/>
      <c r="O4" s="47"/>
      <c r="P4" s="47"/>
      <c r="Q4" s="47"/>
      <c r="R4" s="47"/>
    </row>
    <row r="5" spans="1:18" s="30" customFormat="1" ht="15.75" x14ac:dyDescent="0.25">
      <c r="A5" s="33"/>
      <c r="E5" s="31"/>
      <c r="F5" s="33"/>
      <c r="H5" s="32"/>
      <c r="I5" s="46"/>
      <c r="J5" s="47"/>
      <c r="K5" s="47"/>
      <c r="L5" s="47"/>
      <c r="M5" s="47"/>
      <c r="N5" s="47"/>
      <c r="O5" s="47"/>
      <c r="P5" s="47"/>
      <c r="Q5" s="47"/>
      <c r="R5" s="47"/>
    </row>
    <row r="6" spans="1:18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8" ht="16.5" x14ac:dyDescent="0.25">
      <c r="A7" s="95" t="s">
        <v>332</v>
      </c>
      <c r="B7" s="95"/>
      <c r="C7" s="95"/>
      <c r="D7" s="95"/>
      <c r="E7" s="95"/>
      <c r="F7" s="95"/>
      <c r="G7" s="95"/>
      <c r="H7" s="95"/>
    </row>
    <row r="8" spans="1:18" ht="16.5" x14ac:dyDescent="0.25">
      <c r="A8" s="95"/>
      <c r="B8" s="95"/>
      <c r="C8" s="95"/>
      <c r="D8" s="95"/>
      <c r="E8" s="95"/>
      <c r="F8" s="95"/>
      <c r="G8" s="95"/>
      <c r="H8" s="95"/>
    </row>
    <row r="9" spans="1:18" s="30" customFormat="1" ht="15.75" x14ac:dyDescent="0.25">
      <c r="A9" s="33"/>
      <c r="E9" s="31"/>
      <c r="F9" s="33"/>
      <c r="H9" s="32"/>
      <c r="I9" s="46"/>
      <c r="J9" s="47"/>
      <c r="K9" s="47"/>
      <c r="L9" s="47"/>
      <c r="M9" s="47"/>
      <c r="N9" s="47"/>
      <c r="O9" s="47"/>
      <c r="P9" s="47"/>
      <c r="Q9" s="47"/>
      <c r="R9" s="47"/>
    </row>
    <row r="10" spans="1:18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48" t="s">
        <v>276</v>
      </c>
      <c r="J10" s="49" t="s">
        <v>279</v>
      </c>
      <c r="K10" s="49" t="s">
        <v>294</v>
      </c>
      <c r="L10" s="49"/>
      <c r="M10" s="49"/>
      <c r="N10" s="49"/>
      <c r="O10" s="49"/>
      <c r="P10" s="49"/>
      <c r="Q10" s="49"/>
      <c r="R10" s="49"/>
    </row>
    <row r="11" spans="1:18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I11" s="50"/>
      <c r="J11" s="51"/>
      <c r="K11" s="51"/>
      <c r="L11" s="51"/>
      <c r="M11" s="51"/>
      <c r="N11" s="51"/>
      <c r="O11" s="51"/>
      <c r="P11" s="51"/>
      <c r="Q11" s="51"/>
      <c r="R11" s="51"/>
    </row>
    <row r="12" spans="1:18" s="20" customFormat="1" ht="63.75" x14ac:dyDescent="0.2">
      <c r="A12" s="12" t="s">
        <v>246</v>
      </c>
      <c r="B12" s="99" t="s">
        <v>272</v>
      </c>
      <c r="C12" s="9"/>
      <c r="D12" s="9"/>
      <c r="E12" s="16" t="s">
        <v>51</v>
      </c>
      <c r="F12" s="37" t="s">
        <v>277</v>
      </c>
      <c r="G12" s="38">
        <f>SUM(I12:Q12)</f>
        <v>1131137.5</v>
      </c>
      <c r="H12" s="91" t="s">
        <v>298</v>
      </c>
      <c r="I12" s="44">
        <f>1131137.5</f>
        <v>1131137.5</v>
      </c>
      <c r="J12" s="52"/>
      <c r="K12" s="52"/>
      <c r="L12" s="52"/>
      <c r="M12" s="52"/>
      <c r="N12" s="52"/>
      <c r="O12" s="52"/>
      <c r="P12" s="52"/>
      <c r="Q12" s="52"/>
      <c r="R12" s="52"/>
    </row>
    <row r="13" spans="1:18" ht="38.25" x14ac:dyDescent="0.2">
      <c r="A13" s="12" t="s">
        <v>262</v>
      </c>
      <c r="B13" s="99"/>
      <c r="C13" s="10"/>
      <c r="D13" s="10"/>
      <c r="E13" s="16" t="s">
        <v>57</v>
      </c>
      <c r="F13" s="37">
        <v>0</v>
      </c>
      <c r="G13" s="38">
        <f t="shared" ref="G13:G21" si="0">SUM(I13:Q13)</f>
        <v>0</v>
      </c>
      <c r="H13" s="35">
        <v>0</v>
      </c>
    </row>
    <row r="14" spans="1:18" x14ac:dyDescent="0.2">
      <c r="A14" s="12" t="s">
        <v>263</v>
      </c>
      <c r="B14" s="99"/>
      <c r="C14" s="10"/>
      <c r="D14" s="10"/>
      <c r="E14" s="16" t="s">
        <v>75</v>
      </c>
      <c r="F14" s="37">
        <v>0</v>
      </c>
      <c r="G14" s="38">
        <f t="shared" si="0"/>
        <v>0</v>
      </c>
      <c r="H14" s="35">
        <v>0</v>
      </c>
    </row>
    <row r="15" spans="1:18" x14ac:dyDescent="0.2">
      <c r="A15" s="12" t="s">
        <v>264</v>
      </c>
      <c r="B15" s="99"/>
      <c r="C15" s="10"/>
      <c r="D15" s="10"/>
      <c r="E15" s="11" t="s">
        <v>61</v>
      </c>
      <c r="F15" s="37" t="s">
        <v>318</v>
      </c>
      <c r="G15" s="38">
        <f t="shared" si="0"/>
        <v>4020000</v>
      </c>
      <c r="H15" s="91" t="s">
        <v>298</v>
      </c>
      <c r="J15" s="45">
        <v>4020000</v>
      </c>
    </row>
    <row r="16" spans="1:18" ht="25.5" x14ac:dyDescent="0.2">
      <c r="A16" s="12" t="s">
        <v>265</v>
      </c>
      <c r="B16" s="99"/>
      <c r="C16" s="10"/>
      <c r="D16" s="10"/>
      <c r="E16" s="11" t="s">
        <v>93</v>
      </c>
      <c r="F16" s="37">
        <v>3</v>
      </c>
      <c r="G16" s="38">
        <f t="shared" si="0"/>
        <v>6000</v>
      </c>
      <c r="H16" s="35">
        <v>0</v>
      </c>
      <c r="J16" s="45">
        <v>6000</v>
      </c>
    </row>
    <row r="17" spans="1:13" x14ac:dyDescent="0.2">
      <c r="A17" s="12" t="s">
        <v>266</v>
      </c>
      <c r="B17" s="99"/>
      <c r="C17" s="10"/>
      <c r="D17" s="10"/>
      <c r="E17" s="16" t="s">
        <v>66</v>
      </c>
      <c r="F17" s="37" t="s">
        <v>308</v>
      </c>
      <c r="G17" s="38">
        <f t="shared" si="0"/>
        <v>4731203.3499999996</v>
      </c>
      <c r="H17" s="91" t="s">
        <v>298</v>
      </c>
      <c r="I17" s="44">
        <f>(657789.01)+1599523.88</f>
        <v>2257312.8899999997</v>
      </c>
      <c r="K17" s="45">
        <v>2473890.46</v>
      </c>
      <c r="L17" s="45" t="s">
        <v>301</v>
      </c>
      <c r="M17" s="45" t="s">
        <v>298</v>
      </c>
    </row>
    <row r="18" spans="1:13" ht="26.25" customHeight="1" x14ac:dyDescent="0.2">
      <c r="A18" s="12" t="s">
        <v>267</v>
      </c>
      <c r="B18" s="99"/>
      <c r="C18" s="10"/>
      <c r="D18" s="10"/>
      <c r="E18" s="11" t="s">
        <v>206</v>
      </c>
      <c r="F18" s="37" t="s">
        <v>317</v>
      </c>
      <c r="G18" s="38">
        <f t="shared" si="0"/>
        <v>0</v>
      </c>
      <c r="H18" s="37" t="s">
        <v>317</v>
      </c>
    </row>
    <row r="19" spans="1:13" x14ac:dyDescent="0.2">
      <c r="A19" s="12" t="s">
        <v>268</v>
      </c>
      <c r="B19" s="99"/>
      <c r="C19" s="10"/>
      <c r="D19" s="10"/>
      <c r="E19" s="16" t="s">
        <v>202</v>
      </c>
      <c r="F19" s="37" t="s">
        <v>317</v>
      </c>
      <c r="G19" s="38">
        <f t="shared" si="0"/>
        <v>0</v>
      </c>
      <c r="H19" s="37" t="s">
        <v>317</v>
      </c>
    </row>
    <row r="20" spans="1:13" x14ac:dyDescent="0.2">
      <c r="A20" s="12" t="s">
        <v>269</v>
      </c>
      <c r="B20" s="99"/>
      <c r="C20" s="10"/>
      <c r="D20" s="10"/>
      <c r="E20" s="11" t="s">
        <v>196</v>
      </c>
      <c r="F20" s="37">
        <v>0</v>
      </c>
      <c r="G20" s="38">
        <f t="shared" si="0"/>
        <v>0</v>
      </c>
      <c r="H20" s="37" t="s">
        <v>317</v>
      </c>
    </row>
    <row r="21" spans="1:13" x14ac:dyDescent="0.2">
      <c r="A21" s="12" t="s">
        <v>270</v>
      </c>
      <c r="B21" s="99"/>
      <c r="C21" s="10"/>
      <c r="D21" s="10"/>
      <c r="E21" s="11" t="s">
        <v>171</v>
      </c>
      <c r="F21" s="37">
        <v>0</v>
      </c>
      <c r="G21" s="38">
        <f t="shared" si="0"/>
        <v>0</v>
      </c>
      <c r="H21" s="35">
        <v>0</v>
      </c>
    </row>
    <row r="22" spans="1:13" x14ac:dyDescent="0.2">
      <c r="A22" s="12" t="s">
        <v>271</v>
      </c>
      <c r="B22" s="99"/>
      <c r="C22" s="10"/>
      <c r="D22" s="10"/>
      <c r="E22" s="11" t="s">
        <v>4</v>
      </c>
      <c r="F22" s="35">
        <v>0</v>
      </c>
      <c r="G22" s="35">
        <v>0</v>
      </c>
      <c r="H22" s="35">
        <v>0</v>
      </c>
    </row>
    <row r="23" spans="1:13" x14ac:dyDescent="0.2">
      <c r="G23" s="90">
        <f>SUM(G12:G22)</f>
        <v>9888340.8499999996</v>
      </c>
    </row>
    <row r="24" spans="1:13" x14ac:dyDescent="0.2">
      <c r="G24" s="63"/>
    </row>
    <row r="25" spans="1:13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5"/>
  <sheetViews>
    <sheetView zoomScaleNormal="100" zoomScaleSheetLayoutView="100" workbookViewId="0">
      <selection activeCell="A8" sqref="A8:H8"/>
    </sheetView>
  </sheetViews>
  <sheetFormatPr defaultRowHeight="12.75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16384" width="9.140625" style="1"/>
  </cols>
  <sheetData>
    <row r="1" spans="1:9" x14ac:dyDescent="0.2">
      <c r="H1" s="61" t="s">
        <v>261</v>
      </c>
    </row>
    <row r="2" spans="1:9" x14ac:dyDescent="0.2">
      <c r="H2" s="61" t="s">
        <v>260</v>
      </c>
    </row>
    <row r="3" spans="1:9" x14ac:dyDescent="0.2">
      <c r="H3" s="61" t="s">
        <v>259</v>
      </c>
    </row>
    <row r="4" spans="1:9" s="30" customFormat="1" ht="15.75" x14ac:dyDescent="0.25">
      <c r="A4" s="33"/>
      <c r="E4" s="31"/>
      <c r="F4" s="33"/>
      <c r="H4" s="32"/>
    </row>
    <row r="5" spans="1:9" s="30" customFormat="1" ht="15.75" x14ac:dyDescent="0.25">
      <c r="A5" s="33"/>
      <c r="E5" s="31"/>
      <c r="F5" s="33"/>
      <c r="H5" s="32"/>
    </row>
    <row r="6" spans="1:9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9" ht="16.5" x14ac:dyDescent="0.25">
      <c r="A7" s="95" t="s">
        <v>333</v>
      </c>
      <c r="B7" s="95"/>
      <c r="C7" s="95"/>
      <c r="D7" s="95"/>
      <c r="E7" s="95"/>
      <c r="F7" s="95"/>
      <c r="G7" s="95"/>
      <c r="H7" s="95"/>
    </row>
    <row r="8" spans="1:9" ht="16.5" x14ac:dyDescent="0.25">
      <c r="A8" s="95"/>
      <c r="B8" s="95"/>
      <c r="C8" s="95"/>
      <c r="D8" s="95"/>
      <c r="E8" s="95"/>
      <c r="F8" s="95"/>
      <c r="G8" s="95"/>
      <c r="H8" s="95"/>
    </row>
    <row r="9" spans="1:9" s="30" customFormat="1" ht="15.75" x14ac:dyDescent="0.25">
      <c r="A9" s="33"/>
      <c r="E9" s="31"/>
      <c r="F9" s="33"/>
      <c r="H9" s="32"/>
    </row>
    <row r="10" spans="1:9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</row>
    <row r="11" spans="1:9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9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январь!G12+февраль!G12+март!G12</f>
        <v>2288776.5</v>
      </c>
      <c r="H12" s="37" t="s">
        <v>317</v>
      </c>
      <c r="I12" s="88"/>
    </row>
    <row r="13" spans="1:9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f>январь!G13+февраль!G13+март!G13</f>
        <v>5516136.2199999997</v>
      </c>
      <c r="H13" s="37" t="s">
        <v>317</v>
      </c>
      <c r="I13" s="3"/>
    </row>
    <row r="14" spans="1:9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>январь!G14+февраль!G14+март!G14</f>
        <v>762812</v>
      </c>
      <c r="H14" s="37" t="s">
        <v>317</v>
      </c>
      <c r="I14" s="3"/>
    </row>
    <row r="15" spans="1:9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f>январь!G15+февраль!G15+март!G15</f>
        <v>4020000</v>
      </c>
      <c r="H15" s="37" t="s">
        <v>317</v>
      </c>
      <c r="I15" s="3"/>
    </row>
    <row r="16" spans="1:9" ht="25.5" x14ac:dyDescent="0.2">
      <c r="A16" s="12" t="s">
        <v>265</v>
      </c>
      <c r="B16" s="97"/>
      <c r="C16" s="10"/>
      <c r="D16" s="10"/>
      <c r="E16" s="11" t="s">
        <v>93</v>
      </c>
      <c r="F16" s="37" t="s">
        <v>317</v>
      </c>
      <c r="G16" s="37">
        <f>январь!G16+февраль!G16+март!G16</f>
        <v>6000</v>
      </c>
      <c r="H16" s="37" t="s">
        <v>317</v>
      </c>
      <c r="I16" s="3"/>
    </row>
    <row r="17" spans="1:9" x14ac:dyDescent="0.2">
      <c r="A17" s="12" t="s">
        <v>266</v>
      </c>
      <c r="B17" s="97"/>
      <c r="C17" s="10"/>
      <c r="D17" s="10"/>
      <c r="E17" s="11" t="s">
        <v>66</v>
      </c>
      <c r="F17" s="92" t="s">
        <v>319</v>
      </c>
      <c r="G17" s="37">
        <f>январь!G17+февраль!G17+март!G17</f>
        <v>12589749.489999998</v>
      </c>
      <c r="H17" s="37" t="s">
        <v>317</v>
      </c>
      <c r="I17" s="3"/>
    </row>
    <row r="18" spans="1:9" x14ac:dyDescent="0.2">
      <c r="A18" s="12" t="s">
        <v>267</v>
      </c>
      <c r="B18" s="97"/>
      <c r="C18" s="10"/>
      <c r="D18" s="10"/>
      <c r="E18" s="11" t="s">
        <v>206</v>
      </c>
      <c r="F18" s="37" t="s">
        <v>317</v>
      </c>
      <c r="G18" s="37">
        <f>январь!G18+февраль!G18+март!G18</f>
        <v>0</v>
      </c>
      <c r="H18" s="37" t="s">
        <v>317</v>
      </c>
      <c r="I18" s="3"/>
    </row>
    <row r="19" spans="1:9" x14ac:dyDescent="0.2">
      <c r="A19" s="12" t="s">
        <v>268</v>
      </c>
      <c r="B19" s="97"/>
      <c r="C19" s="10"/>
      <c r="D19" s="10"/>
      <c r="E19" s="16" t="s">
        <v>202</v>
      </c>
      <c r="F19" s="37" t="s">
        <v>317</v>
      </c>
      <c r="G19" s="37">
        <f>январь!G19+февраль!G19+март!G19</f>
        <v>0</v>
      </c>
      <c r="H19" s="37" t="s">
        <v>317</v>
      </c>
      <c r="I19" s="3"/>
    </row>
    <row r="20" spans="1:9" x14ac:dyDescent="0.2">
      <c r="A20" s="12" t="s">
        <v>269</v>
      </c>
      <c r="B20" s="97"/>
      <c r="C20" s="10"/>
      <c r="D20" s="10"/>
      <c r="E20" s="11" t="s">
        <v>196</v>
      </c>
      <c r="F20" s="37" t="s">
        <v>317</v>
      </c>
      <c r="G20" s="37">
        <f>январь!G20+февраль!G20+март!G20</f>
        <v>1851673.6000000001</v>
      </c>
      <c r="H20" s="37" t="s">
        <v>317</v>
      </c>
      <c r="I20" s="3"/>
    </row>
    <row r="21" spans="1:9" x14ac:dyDescent="0.2">
      <c r="A21" s="12" t="s">
        <v>270</v>
      </c>
      <c r="B21" s="97"/>
      <c r="C21" s="10"/>
      <c r="D21" s="10"/>
      <c r="E21" s="11" t="s">
        <v>171</v>
      </c>
      <c r="F21" s="37" t="s">
        <v>317</v>
      </c>
      <c r="G21" s="37">
        <f>январь!G21+февраль!G21+март!G21</f>
        <v>0</v>
      </c>
      <c r="H21" s="37" t="s">
        <v>317</v>
      </c>
      <c r="I21" s="3"/>
    </row>
    <row r="22" spans="1:9" x14ac:dyDescent="0.2">
      <c r="A22" s="12" t="s">
        <v>271</v>
      </c>
      <c r="B22" s="98"/>
      <c r="C22" s="10"/>
      <c r="D22" s="10"/>
      <c r="E22" s="11" t="s">
        <v>4</v>
      </c>
      <c r="F22" s="37" t="s">
        <v>317</v>
      </c>
      <c r="G22" s="37">
        <f>январь!G22+февраль!G22+март!G22</f>
        <v>13570340.890000001</v>
      </c>
      <c r="H22" s="37" t="s">
        <v>317</v>
      </c>
      <c r="I22" s="3"/>
    </row>
    <row r="23" spans="1:9" x14ac:dyDescent="0.2">
      <c r="G23" s="90">
        <f>SUM(G12:G22)</f>
        <v>40605488.700000003</v>
      </c>
      <c r="H23" s="62"/>
    </row>
    <row r="24" spans="1:9" x14ac:dyDescent="0.2">
      <c r="G24" s="63"/>
    </row>
    <row r="25" spans="1:9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12.5703125" style="1" hidden="1" customWidth="1" outlineLevel="1"/>
    <col min="10" max="10" width="13.5703125" style="1" hidden="1" customWidth="1" outlineLevel="1"/>
    <col min="11" max="11" width="12.7109375" style="63" hidden="1" customWidth="1" outlineLevel="1"/>
    <col min="12" max="12" width="9.140625" style="63" hidden="1" customWidth="1" outlineLevel="1"/>
    <col min="13" max="13" width="9.140625" style="1" hidden="1" customWidth="1" outlineLevel="1"/>
    <col min="14" max="14" width="9.140625" style="1" collapsed="1"/>
    <col min="15" max="16384" width="9.140625" style="1"/>
  </cols>
  <sheetData>
    <row r="1" spans="1:13" x14ac:dyDescent="0.2">
      <c r="H1" s="61" t="s">
        <v>261</v>
      </c>
    </row>
    <row r="2" spans="1:13" x14ac:dyDescent="0.2">
      <c r="H2" s="61" t="s">
        <v>260</v>
      </c>
    </row>
    <row r="3" spans="1:13" x14ac:dyDescent="0.2">
      <c r="H3" s="61" t="s">
        <v>259</v>
      </c>
    </row>
    <row r="4" spans="1:13" s="30" customFormat="1" ht="15.75" x14ac:dyDescent="0.25">
      <c r="A4" s="33"/>
      <c r="E4" s="31"/>
      <c r="F4" s="33"/>
      <c r="H4" s="32"/>
      <c r="K4" s="72"/>
      <c r="L4" s="72"/>
    </row>
    <row r="5" spans="1:13" s="30" customFormat="1" ht="15.75" x14ac:dyDescent="0.25">
      <c r="A5" s="33"/>
      <c r="E5" s="31"/>
      <c r="F5" s="33"/>
      <c r="H5" s="32"/>
      <c r="K5" s="72"/>
      <c r="L5" s="72"/>
    </row>
    <row r="6" spans="1:13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3" ht="16.5" x14ac:dyDescent="0.25">
      <c r="A7" s="95" t="s">
        <v>334</v>
      </c>
      <c r="B7" s="95"/>
      <c r="C7" s="95"/>
      <c r="D7" s="95"/>
      <c r="E7" s="95"/>
      <c r="F7" s="95"/>
      <c r="G7" s="95"/>
      <c r="H7" s="95"/>
    </row>
    <row r="8" spans="1:13" ht="16.5" x14ac:dyDescent="0.25">
      <c r="A8" s="95"/>
      <c r="B8" s="95"/>
      <c r="C8" s="95"/>
      <c r="D8" s="95"/>
      <c r="E8" s="95"/>
      <c r="F8" s="95"/>
      <c r="G8" s="95"/>
      <c r="H8" s="95"/>
    </row>
    <row r="9" spans="1:13" s="30" customFormat="1" ht="15.75" x14ac:dyDescent="0.25">
      <c r="A9" s="33"/>
      <c r="E9" s="31"/>
      <c r="F9" s="33"/>
      <c r="H9" s="32"/>
      <c r="K9" s="72"/>
      <c r="L9" s="72"/>
    </row>
    <row r="10" spans="1:13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28" t="s">
        <v>278</v>
      </c>
      <c r="J10" s="57" t="s">
        <v>279</v>
      </c>
      <c r="K10" s="73" t="s">
        <v>294</v>
      </c>
      <c r="L10" s="74"/>
    </row>
    <row r="11" spans="1:13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K11" s="75"/>
      <c r="L11" s="76"/>
    </row>
    <row r="12" spans="1:13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273</v>
      </c>
      <c r="G12" s="38">
        <f t="shared" ref="G12:G16" si="0">SUM(I12:K12)</f>
        <v>1015640.18</v>
      </c>
      <c r="H12" s="37" t="s">
        <v>82</v>
      </c>
      <c r="K12" s="79">
        <v>1015640.18</v>
      </c>
      <c r="L12" s="79" t="s">
        <v>302</v>
      </c>
      <c r="M12" s="66" t="s">
        <v>82</v>
      </c>
    </row>
    <row r="13" spans="1:13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8">
        <f t="shared" si="0"/>
        <v>0</v>
      </c>
      <c r="H13" s="37" t="s">
        <v>317</v>
      </c>
      <c r="K13" s="77"/>
    </row>
    <row r="14" spans="1:13" x14ac:dyDescent="0.2">
      <c r="A14" s="12" t="s">
        <v>263</v>
      </c>
      <c r="B14" s="97"/>
      <c r="C14" s="10"/>
      <c r="D14" s="10"/>
      <c r="E14" s="16" t="s">
        <v>75</v>
      </c>
      <c r="F14" s="37">
        <v>0</v>
      </c>
      <c r="G14" s="35">
        <f t="shared" si="0"/>
        <v>0</v>
      </c>
      <c r="H14" s="35">
        <v>0</v>
      </c>
      <c r="K14" s="77"/>
    </row>
    <row r="15" spans="1:13" x14ac:dyDescent="0.2">
      <c r="A15" s="12" t="s">
        <v>264</v>
      </c>
      <c r="B15" s="97"/>
      <c r="C15" s="10"/>
      <c r="D15" s="10"/>
      <c r="E15" s="11" t="s">
        <v>61</v>
      </c>
      <c r="F15" s="37" t="s">
        <v>320</v>
      </c>
      <c r="G15" s="38">
        <f t="shared" si="0"/>
        <v>21364019.690000001</v>
      </c>
      <c r="H15" s="37" t="s">
        <v>298</v>
      </c>
      <c r="I15" s="58"/>
      <c r="J15" s="59">
        <v>17414000</v>
      </c>
      <c r="K15" s="77">
        <v>3950019.69</v>
      </c>
      <c r="L15" s="77" t="s">
        <v>180</v>
      </c>
      <c r="M15" s="67" t="s">
        <v>298</v>
      </c>
    </row>
    <row r="16" spans="1:13" ht="25.5" x14ac:dyDescent="0.2">
      <c r="A16" s="12" t="s">
        <v>265</v>
      </c>
      <c r="B16" s="97"/>
      <c r="C16" s="10"/>
      <c r="D16" s="10"/>
      <c r="E16" s="11" t="s">
        <v>93</v>
      </c>
      <c r="F16" s="37"/>
      <c r="G16" s="35">
        <f t="shared" si="0"/>
        <v>6000</v>
      </c>
      <c r="H16" s="35">
        <v>0</v>
      </c>
      <c r="J16" s="59">
        <v>6000</v>
      </c>
      <c r="K16" s="77"/>
    </row>
    <row r="17" spans="1:13" x14ac:dyDescent="0.2">
      <c r="A17" s="12" t="s">
        <v>266</v>
      </c>
      <c r="B17" s="97"/>
      <c r="C17" s="10"/>
      <c r="D17" s="10"/>
      <c r="E17" s="16" t="s">
        <v>66</v>
      </c>
      <c r="F17" s="37" t="s">
        <v>321</v>
      </c>
      <c r="G17" s="38">
        <f>SUM(I17:K17)</f>
        <v>11999794.859999999</v>
      </c>
      <c r="H17" s="37" t="s">
        <v>298</v>
      </c>
      <c r="I17" s="44">
        <f>1599523.88</f>
        <v>1599523.88</v>
      </c>
      <c r="K17" s="77">
        <f>1767640+3568492.28+5064138.7</f>
        <v>10400270.98</v>
      </c>
      <c r="L17" s="77" t="s">
        <v>308</v>
      </c>
      <c r="M17" s="67" t="s">
        <v>298</v>
      </c>
    </row>
    <row r="18" spans="1:13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8">
        <f t="shared" ref="G18:G20" si="1">SUM(I18:K18)</f>
        <v>0</v>
      </c>
      <c r="H18" s="37">
        <v>0</v>
      </c>
      <c r="K18" s="77"/>
    </row>
    <row r="19" spans="1:13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8">
        <f t="shared" si="1"/>
        <v>0</v>
      </c>
      <c r="H19" s="37">
        <v>0</v>
      </c>
      <c r="K19" s="77"/>
    </row>
    <row r="20" spans="1:13" x14ac:dyDescent="0.2">
      <c r="A20" s="12" t="s">
        <v>269</v>
      </c>
      <c r="B20" s="97"/>
      <c r="C20" s="10"/>
      <c r="D20" s="10"/>
      <c r="E20" s="11" t="s">
        <v>196</v>
      </c>
      <c r="F20" s="37" t="s">
        <v>49</v>
      </c>
      <c r="G20" s="38">
        <f t="shared" si="1"/>
        <v>3394624</v>
      </c>
      <c r="H20" s="37" t="s">
        <v>298</v>
      </c>
      <c r="K20" s="77">
        <v>3394624</v>
      </c>
      <c r="L20" s="77" t="s">
        <v>49</v>
      </c>
      <c r="M20" s="67" t="s">
        <v>298</v>
      </c>
    </row>
    <row r="21" spans="1:13" x14ac:dyDescent="0.2">
      <c r="A21" s="12" t="s">
        <v>270</v>
      </c>
      <c r="B21" s="97"/>
      <c r="C21" s="10"/>
      <c r="D21" s="10"/>
      <c r="E21" s="11" t="s">
        <v>171</v>
      </c>
      <c r="F21" s="37" t="s">
        <v>275</v>
      </c>
      <c r="G21" s="38">
        <v>2326007.25</v>
      </c>
      <c r="H21" s="37" t="s">
        <v>3</v>
      </c>
    </row>
    <row r="22" spans="1:13" x14ac:dyDescent="0.2">
      <c r="A22" s="12" t="s">
        <v>271</v>
      </c>
      <c r="B22" s="98"/>
      <c r="C22" s="10"/>
      <c r="D22" s="10"/>
      <c r="E22" s="11" t="s">
        <v>4</v>
      </c>
      <c r="F22" s="37">
        <v>0</v>
      </c>
      <c r="G22" s="35">
        <v>0</v>
      </c>
      <c r="H22" s="37">
        <v>0</v>
      </c>
      <c r="K22" s="77"/>
    </row>
    <row r="23" spans="1:13" x14ac:dyDescent="0.2">
      <c r="G23" s="90">
        <f>SUM(G12:G22)</f>
        <v>40106085.980000004</v>
      </c>
    </row>
    <row r="24" spans="1:13" x14ac:dyDescent="0.2">
      <c r="G24" s="63"/>
    </row>
    <row r="25" spans="1:13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62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12.5703125" style="1" hidden="1" customWidth="1" outlineLevel="1"/>
    <col min="10" max="13" width="9.140625" style="1" hidden="1" customWidth="1" outlineLevel="1"/>
    <col min="14" max="14" width="9.140625" style="1" collapsed="1"/>
    <col min="15" max="16384" width="9.140625" style="1"/>
  </cols>
  <sheetData>
    <row r="1" spans="1:13" x14ac:dyDescent="0.2">
      <c r="H1" s="61" t="s">
        <v>261</v>
      </c>
    </row>
    <row r="2" spans="1:13" x14ac:dyDescent="0.2">
      <c r="H2" s="61" t="s">
        <v>260</v>
      </c>
    </row>
    <row r="3" spans="1:13" x14ac:dyDescent="0.2">
      <c r="H3" s="61" t="s">
        <v>259</v>
      </c>
    </row>
    <row r="4" spans="1:13" s="30" customFormat="1" ht="15.75" x14ac:dyDescent="0.25">
      <c r="A4" s="33"/>
      <c r="E4" s="31"/>
      <c r="F4" s="33"/>
      <c r="H4" s="32"/>
    </row>
    <row r="5" spans="1:13" s="30" customFormat="1" ht="15.75" x14ac:dyDescent="0.25">
      <c r="A5" s="33"/>
      <c r="E5" s="31"/>
      <c r="F5" s="33"/>
      <c r="H5" s="32"/>
    </row>
    <row r="6" spans="1:13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3" ht="16.5" x14ac:dyDescent="0.25">
      <c r="A7" s="95" t="s">
        <v>335</v>
      </c>
      <c r="B7" s="95"/>
      <c r="C7" s="95"/>
      <c r="D7" s="95"/>
      <c r="E7" s="95"/>
      <c r="F7" s="95"/>
      <c r="G7" s="95"/>
      <c r="H7" s="95"/>
    </row>
    <row r="8" spans="1:13" ht="16.5" x14ac:dyDescent="0.25">
      <c r="A8" s="95"/>
      <c r="B8" s="95"/>
      <c r="C8" s="95"/>
      <c r="D8" s="95"/>
      <c r="E8" s="95"/>
      <c r="F8" s="95"/>
      <c r="G8" s="95"/>
      <c r="H8" s="95"/>
    </row>
    <row r="9" spans="1:13" s="30" customFormat="1" ht="15.75" x14ac:dyDescent="0.25">
      <c r="A9" s="33"/>
      <c r="E9" s="31"/>
      <c r="F9" s="33"/>
      <c r="H9" s="32"/>
    </row>
    <row r="10" spans="1:13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57" t="s">
        <v>279</v>
      </c>
      <c r="J10" s="80" t="s">
        <v>305</v>
      </c>
      <c r="K10" s="64" t="s">
        <v>294</v>
      </c>
    </row>
    <row r="11" spans="1:13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J11" s="81"/>
      <c r="K11" s="65"/>
    </row>
    <row r="12" spans="1:13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8">
        <f>SUM(I12:K12)</f>
        <v>0</v>
      </c>
      <c r="H12" s="37" t="s">
        <v>317</v>
      </c>
      <c r="J12" s="82"/>
      <c r="K12" s="66"/>
    </row>
    <row r="13" spans="1:13" ht="38.25" x14ac:dyDescent="0.2">
      <c r="A13" s="12" t="s">
        <v>262</v>
      </c>
      <c r="B13" s="97"/>
      <c r="C13" s="10"/>
      <c r="D13" s="10"/>
      <c r="E13" s="16" t="s">
        <v>57</v>
      </c>
      <c r="F13" s="37" t="s">
        <v>303</v>
      </c>
      <c r="G13" s="38">
        <f t="shared" ref="G13:G22" si="0">SUM(I13:K13)</f>
        <v>2261192.81</v>
      </c>
      <c r="H13" s="37" t="s">
        <v>298</v>
      </c>
      <c r="J13" s="43">
        <v>865135.54</v>
      </c>
      <c r="K13" s="87">
        <f>939280+456777.27</f>
        <v>1396057.27</v>
      </c>
      <c r="L13" s="87" t="s">
        <v>309</v>
      </c>
      <c r="M13" s="87" t="s">
        <v>298</v>
      </c>
    </row>
    <row r="14" spans="1:13" x14ac:dyDescent="0.2">
      <c r="A14" s="12" t="s">
        <v>263</v>
      </c>
      <c r="B14" s="97"/>
      <c r="C14" s="10"/>
      <c r="D14" s="10"/>
      <c r="E14" s="16" t="s">
        <v>75</v>
      </c>
      <c r="F14" s="37">
        <v>0</v>
      </c>
      <c r="G14" s="38">
        <f t="shared" si="0"/>
        <v>0</v>
      </c>
      <c r="H14" s="35">
        <v>0</v>
      </c>
      <c r="K14" s="67"/>
    </row>
    <row r="15" spans="1:13" x14ac:dyDescent="0.2">
      <c r="A15" s="12" t="s">
        <v>264</v>
      </c>
      <c r="B15" s="97"/>
      <c r="C15" s="10"/>
      <c r="D15" s="10"/>
      <c r="E15" s="11" t="s">
        <v>61</v>
      </c>
      <c r="F15" s="37" t="s">
        <v>322</v>
      </c>
      <c r="G15" s="38">
        <f t="shared" si="0"/>
        <v>2778000</v>
      </c>
      <c r="H15" s="37" t="s">
        <v>298</v>
      </c>
      <c r="I15" s="59">
        <v>2778000</v>
      </c>
      <c r="K15" s="67"/>
    </row>
    <row r="16" spans="1:13" ht="25.5" x14ac:dyDescent="0.2">
      <c r="A16" s="12" t="s">
        <v>265</v>
      </c>
      <c r="B16" s="97"/>
      <c r="C16" s="10"/>
      <c r="D16" s="10"/>
      <c r="E16" s="11" t="s">
        <v>93</v>
      </c>
      <c r="F16" s="37"/>
      <c r="G16" s="38">
        <f t="shared" si="0"/>
        <v>0</v>
      </c>
      <c r="H16" s="35"/>
      <c r="K16" s="67"/>
    </row>
    <row r="17" spans="1:13" x14ac:dyDescent="0.2">
      <c r="A17" s="12" t="s">
        <v>266</v>
      </c>
      <c r="B17" s="97"/>
      <c r="C17" s="10"/>
      <c r="D17" s="10"/>
      <c r="E17" s="11" t="s">
        <v>66</v>
      </c>
      <c r="F17" s="37" t="s">
        <v>311</v>
      </c>
      <c r="G17" s="38">
        <f t="shared" si="0"/>
        <v>2558939.7400000002</v>
      </c>
      <c r="H17" s="37" t="s">
        <v>298</v>
      </c>
      <c r="K17" s="67">
        <v>2558939.7400000002</v>
      </c>
      <c r="L17" s="67" t="s">
        <v>311</v>
      </c>
      <c r="M17" s="87" t="s">
        <v>298</v>
      </c>
    </row>
    <row r="18" spans="1:13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8">
        <f t="shared" si="0"/>
        <v>0</v>
      </c>
      <c r="H18" s="37">
        <v>0</v>
      </c>
      <c r="K18" s="67"/>
    </row>
    <row r="19" spans="1:13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8">
        <f t="shared" si="0"/>
        <v>0</v>
      </c>
      <c r="H19" s="37">
        <v>0</v>
      </c>
      <c r="K19" s="67"/>
    </row>
    <row r="20" spans="1:13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8">
        <f t="shared" si="0"/>
        <v>0</v>
      </c>
      <c r="H20" s="37">
        <v>0</v>
      </c>
      <c r="K20" s="67"/>
    </row>
    <row r="21" spans="1:13" x14ac:dyDescent="0.2">
      <c r="A21" s="12" t="s">
        <v>270</v>
      </c>
      <c r="B21" s="97"/>
      <c r="C21" s="10"/>
      <c r="D21" s="10"/>
      <c r="E21" s="11" t="s">
        <v>171</v>
      </c>
      <c r="F21" s="37" t="s">
        <v>287</v>
      </c>
      <c r="G21" s="38">
        <v>4666473.74</v>
      </c>
      <c r="H21" s="37" t="s">
        <v>3</v>
      </c>
      <c r="K21" s="67"/>
    </row>
    <row r="22" spans="1:13" x14ac:dyDescent="0.2">
      <c r="A22" s="12" t="s">
        <v>271</v>
      </c>
      <c r="B22" s="98"/>
      <c r="C22" s="10"/>
      <c r="D22" s="10"/>
      <c r="E22" s="11" t="s">
        <v>4</v>
      </c>
      <c r="F22" s="37">
        <v>0</v>
      </c>
      <c r="G22" s="38">
        <f t="shared" si="0"/>
        <v>0</v>
      </c>
      <c r="H22" s="37">
        <v>0</v>
      </c>
      <c r="K22" s="67"/>
    </row>
    <row r="23" spans="1:13" x14ac:dyDescent="0.2">
      <c r="G23" s="90">
        <f>SUM(G12:G22)</f>
        <v>12264606.290000001</v>
      </c>
    </row>
    <row r="24" spans="1:13" x14ac:dyDescent="0.2">
      <c r="G24" s="63"/>
    </row>
    <row r="25" spans="1:13" x14ac:dyDescent="0.2"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62" customWidth="1"/>
    <col min="7" max="7" width="20" style="1" customWidth="1"/>
    <col min="8" max="8" width="20" style="61" customWidth="1"/>
    <col min="9" max="9" width="17" style="45" hidden="1" customWidth="1" outlineLevel="1"/>
    <col min="10" max="10" width="15" style="45" hidden="1" customWidth="1" outlineLevel="1"/>
    <col min="11" max="11" width="15.28515625" style="45" hidden="1" customWidth="1" outlineLevel="1"/>
    <col min="12" max="12" width="13.140625" style="45" hidden="1" customWidth="1" outlineLevel="1"/>
    <col min="13" max="14" width="0" style="45" hidden="1" customWidth="1" outlineLevel="1"/>
    <col min="15" max="15" width="9.140625" style="45" collapsed="1"/>
    <col min="16" max="18" width="9.140625" style="45"/>
    <col min="19" max="16384" width="9.140625" style="1"/>
  </cols>
  <sheetData>
    <row r="1" spans="1:18" x14ac:dyDescent="0.2">
      <c r="H1" s="61" t="s">
        <v>261</v>
      </c>
    </row>
    <row r="2" spans="1:18" x14ac:dyDescent="0.2">
      <c r="H2" s="61" t="s">
        <v>260</v>
      </c>
    </row>
    <row r="3" spans="1:18" x14ac:dyDescent="0.2">
      <c r="H3" s="61" t="s">
        <v>259</v>
      </c>
    </row>
    <row r="4" spans="1:18" s="30" customFormat="1" ht="15.75" x14ac:dyDescent="0.25">
      <c r="A4" s="33"/>
      <c r="E4" s="31"/>
      <c r="F4" s="33"/>
      <c r="H4" s="32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s="30" customFormat="1" ht="15.75" x14ac:dyDescent="0.25">
      <c r="A5" s="33"/>
      <c r="E5" s="31"/>
      <c r="F5" s="33"/>
      <c r="H5" s="32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8" ht="16.5" x14ac:dyDescent="0.25">
      <c r="A7" s="95" t="s">
        <v>336</v>
      </c>
      <c r="B7" s="95"/>
      <c r="C7" s="95"/>
      <c r="D7" s="95"/>
      <c r="E7" s="95"/>
      <c r="F7" s="95"/>
      <c r="G7" s="95"/>
      <c r="H7" s="95"/>
    </row>
    <row r="8" spans="1:18" ht="16.5" x14ac:dyDescent="0.25">
      <c r="A8" s="95"/>
      <c r="B8" s="95"/>
      <c r="C8" s="95"/>
      <c r="D8" s="95"/>
      <c r="E8" s="95"/>
      <c r="F8" s="95"/>
      <c r="G8" s="95"/>
      <c r="H8" s="95"/>
    </row>
    <row r="9" spans="1:18" s="30" customFormat="1" ht="15.75" x14ac:dyDescent="0.25">
      <c r="A9" s="33"/>
      <c r="E9" s="31"/>
      <c r="F9" s="33"/>
      <c r="H9" s="32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49" t="s">
        <v>278</v>
      </c>
      <c r="J10" s="56" t="s">
        <v>279</v>
      </c>
      <c r="K10" s="83" t="s">
        <v>304</v>
      </c>
      <c r="L10" s="68" t="s">
        <v>294</v>
      </c>
      <c r="M10" s="49"/>
      <c r="N10" s="49"/>
      <c r="O10" s="49"/>
      <c r="P10" s="49"/>
      <c r="Q10" s="49"/>
      <c r="R10" s="49"/>
    </row>
    <row r="11" spans="1:18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  <c r="I11" s="51"/>
      <c r="J11" s="51"/>
      <c r="K11" s="84"/>
      <c r="L11" s="69"/>
      <c r="M11" s="51"/>
      <c r="N11" s="51"/>
      <c r="O11" s="51"/>
      <c r="P11" s="51"/>
      <c r="Q11" s="51"/>
      <c r="R11" s="51"/>
    </row>
    <row r="12" spans="1:18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>
        <f>-G120</f>
        <v>0</v>
      </c>
      <c r="G12" s="38">
        <f>SUM(I12:L12)</f>
        <v>0</v>
      </c>
      <c r="H12" s="37" t="s">
        <v>317</v>
      </c>
      <c r="I12" s="52"/>
      <c r="J12" s="52"/>
      <c r="K12" s="85"/>
      <c r="L12" s="70"/>
      <c r="M12" s="52"/>
      <c r="N12" s="52"/>
      <c r="O12" s="52"/>
      <c r="P12" s="52"/>
      <c r="Q12" s="52"/>
      <c r="R12" s="52"/>
    </row>
    <row r="13" spans="1:18" ht="38.25" x14ac:dyDescent="0.2">
      <c r="A13" s="12" t="s">
        <v>262</v>
      </c>
      <c r="B13" s="97"/>
      <c r="C13" s="10"/>
      <c r="D13" s="10"/>
      <c r="E13" s="16" t="s">
        <v>57</v>
      </c>
      <c r="F13" s="37" t="s">
        <v>323</v>
      </c>
      <c r="G13" s="38">
        <f>SUM(I13:L13)</f>
        <v>399077.04</v>
      </c>
      <c r="H13" s="37" t="s">
        <v>82</v>
      </c>
      <c r="K13" s="53">
        <v>399077.04</v>
      </c>
      <c r="L13" s="71"/>
    </row>
    <row r="14" spans="1:18" x14ac:dyDescent="0.2">
      <c r="A14" s="12" t="s">
        <v>263</v>
      </c>
      <c r="B14" s="97"/>
      <c r="C14" s="10"/>
      <c r="D14" s="10"/>
      <c r="E14" s="16" t="s">
        <v>75</v>
      </c>
      <c r="F14" s="37">
        <v>0</v>
      </c>
      <c r="G14" s="38">
        <f t="shared" ref="G14:G20" si="0">SUM(I14:L14)</f>
        <v>0</v>
      </c>
      <c r="H14" s="35">
        <v>0</v>
      </c>
      <c r="L14" s="71"/>
    </row>
    <row r="15" spans="1:18" x14ac:dyDescent="0.2">
      <c r="A15" s="12" t="s">
        <v>264</v>
      </c>
      <c r="B15" s="97"/>
      <c r="C15" s="10"/>
      <c r="D15" s="10"/>
      <c r="E15" s="11" t="s">
        <v>61</v>
      </c>
      <c r="F15" s="37" t="s">
        <v>322</v>
      </c>
      <c r="G15" s="38">
        <f t="shared" si="0"/>
        <v>184600</v>
      </c>
      <c r="H15" s="37" t="str">
        <f>'2015'!I42</f>
        <v>конкурс</v>
      </c>
      <c r="I15" s="60"/>
      <c r="J15" s="60">
        <v>184600</v>
      </c>
      <c r="L15" s="71"/>
    </row>
    <row r="16" spans="1:18" ht="25.5" x14ac:dyDescent="0.2">
      <c r="A16" s="12" t="s">
        <v>265</v>
      </c>
      <c r="B16" s="97"/>
      <c r="C16" s="10"/>
      <c r="D16" s="10"/>
      <c r="E16" s="11" t="s">
        <v>93</v>
      </c>
      <c r="F16" s="37">
        <v>0</v>
      </c>
      <c r="G16" s="38">
        <f t="shared" si="0"/>
        <v>0</v>
      </c>
      <c r="H16" s="35">
        <v>0</v>
      </c>
      <c r="L16" s="71"/>
    </row>
    <row r="17" spans="1:14" x14ac:dyDescent="0.2">
      <c r="A17" s="12" t="s">
        <v>266</v>
      </c>
      <c r="B17" s="97"/>
      <c r="C17" s="10"/>
      <c r="D17" s="10"/>
      <c r="E17" s="11" t="s">
        <v>66</v>
      </c>
      <c r="F17" s="37" t="s">
        <v>324</v>
      </c>
      <c r="G17" s="38">
        <f t="shared" si="0"/>
        <v>6091521.0800000001</v>
      </c>
      <c r="H17" s="35">
        <v>0</v>
      </c>
      <c r="I17" s="54">
        <f>(459543.92)+3297000</f>
        <v>3756543.92</v>
      </c>
      <c r="L17" s="71">
        <f>863680+1471297.16</f>
        <v>2334977.16</v>
      </c>
      <c r="M17" s="71" t="s">
        <v>64</v>
      </c>
      <c r="N17" s="71" t="s">
        <v>298</v>
      </c>
    </row>
    <row r="18" spans="1:14" x14ac:dyDescent="0.2">
      <c r="A18" s="12" t="s">
        <v>267</v>
      </c>
      <c r="B18" s="97"/>
      <c r="C18" s="10"/>
      <c r="D18" s="10"/>
      <c r="E18" s="11" t="s">
        <v>206</v>
      </c>
      <c r="F18" s="37">
        <v>0</v>
      </c>
      <c r="G18" s="38">
        <f t="shared" si="0"/>
        <v>0</v>
      </c>
      <c r="H18" s="35">
        <v>0</v>
      </c>
      <c r="L18" s="71"/>
    </row>
    <row r="19" spans="1:14" x14ac:dyDescent="0.2">
      <c r="A19" s="12" t="s">
        <v>268</v>
      </c>
      <c r="B19" s="97"/>
      <c r="C19" s="10"/>
      <c r="D19" s="10"/>
      <c r="E19" s="16" t="s">
        <v>202</v>
      </c>
      <c r="F19" s="37">
        <v>0</v>
      </c>
      <c r="G19" s="38">
        <f t="shared" si="0"/>
        <v>0</v>
      </c>
      <c r="H19" s="35">
        <v>0</v>
      </c>
      <c r="L19" s="71"/>
    </row>
    <row r="20" spans="1:14" x14ac:dyDescent="0.2">
      <c r="A20" s="12" t="s">
        <v>269</v>
      </c>
      <c r="B20" s="97"/>
      <c r="C20" s="10"/>
      <c r="D20" s="10"/>
      <c r="E20" s="11" t="s">
        <v>196</v>
      </c>
      <c r="F20" s="37">
        <v>0</v>
      </c>
      <c r="G20" s="38">
        <f t="shared" si="0"/>
        <v>0</v>
      </c>
      <c r="H20" s="35">
        <v>0</v>
      </c>
      <c r="L20" s="71"/>
    </row>
    <row r="21" spans="1:14" x14ac:dyDescent="0.2">
      <c r="A21" s="12" t="s">
        <v>270</v>
      </c>
      <c r="B21" s="97"/>
      <c r="C21" s="10"/>
      <c r="D21" s="10"/>
      <c r="E21" s="11" t="s">
        <v>171</v>
      </c>
      <c r="F21" s="37" t="s">
        <v>288</v>
      </c>
      <c r="G21" s="35">
        <v>2715201.5599999996</v>
      </c>
      <c r="H21" s="35" t="s">
        <v>3</v>
      </c>
      <c r="L21" s="71"/>
    </row>
    <row r="22" spans="1:14" x14ac:dyDescent="0.2">
      <c r="A22" s="12" t="s">
        <v>271</v>
      </c>
      <c r="B22" s="98"/>
      <c r="C22" s="10"/>
      <c r="D22" s="10"/>
      <c r="E22" s="11" t="s">
        <v>4</v>
      </c>
      <c r="F22" s="37" t="s">
        <v>281</v>
      </c>
      <c r="G22" s="35">
        <v>949250</v>
      </c>
      <c r="H22" s="37" t="s">
        <v>32</v>
      </c>
      <c r="L22" s="71"/>
    </row>
    <row r="23" spans="1:14" x14ac:dyDescent="0.2">
      <c r="G23" s="90">
        <f>SUM(G12:G22)</f>
        <v>10339649.68</v>
      </c>
      <c r="L23" s="71"/>
    </row>
    <row r="24" spans="1:14" x14ac:dyDescent="0.2">
      <c r="G24" s="63"/>
    </row>
    <row r="25" spans="1:14" x14ac:dyDescent="0.2">
      <c r="E25" s="55"/>
      <c r="G25" s="63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5"/>
  <sheetViews>
    <sheetView zoomScaleNormal="100" zoomScaleSheetLayoutView="100" workbookViewId="0">
      <selection activeCell="A8" sqref="A8:H8"/>
    </sheetView>
  </sheetViews>
  <sheetFormatPr defaultRowHeight="12.75" outlineLevelCol="1" x14ac:dyDescent="0.2"/>
  <cols>
    <col min="1" max="1" width="7" style="5" customWidth="1"/>
    <col min="2" max="2" width="14.7109375" style="1" customWidth="1"/>
    <col min="3" max="3" width="13.85546875" style="1" customWidth="1"/>
    <col min="4" max="4" width="20" style="1" customWidth="1"/>
    <col min="5" max="5" width="45.28515625" style="3" customWidth="1"/>
    <col min="6" max="6" width="20" style="5" customWidth="1"/>
    <col min="7" max="7" width="20" style="1" customWidth="1"/>
    <col min="8" max="8" width="20" style="4" customWidth="1"/>
    <col min="9" max="9" width="13.5703125" style="1" hidden="1" customWidth="1" outlineLevel="1"/>
    <col min="10" max="10" width="12" style="1" hidden="1" customWidth="1" outlineLevel="1"/>
    <col min="11" max="13" width="0" style="1" hidden="1" customWidth="1" outlineLevel="1"/>
    <col min="14" max="14" width="13.5703125" style="1" bestFit="1" customWidth="1" collapsed="1"/>
    <col min="15" max="16384" width="9.140625" style="1"/>
  </cols>
  <sheetData>
    <row r="1" spans="1:14" x14ac:dyDescent="0.2">
      <c r="H1" s="4" t="s">
        <v>261</v>
      </c>
    </row>
    <row r="2" spans="1:14" x14ac:dyDescent="0.2">
      <c r="H2" s="4" t="s">
        <v>260</v>
      </c>
    </row>
    <row r="3" spans="1:14" x14ac:dyDescent="0.2">
      <c r="H3" s="4" t="s">
        <v>259</v>
      </c>
    </row>
    <row r="4" spans="1:14" s="30" customFormat="1" ht="15.75" x14ac:dyDescent="0.25">
      <c r="A4" s="33"/>
      <c r="E4" s="31"/>
      <c r="F4" s="33"/>
      <c r="H4" s="32"/>
    </row>
    <row r="5" spans="1:14" s="30" customFormat="1" ht="15.75" x14ac:dyDescent="0.25">
      <c r="A5" s="33"/>
      <c r="E5" s="31"/>
      <c r="F5" s="33"/>
      <c r="H5" s="32"/>
    </row>
    <row r="6" spans="1:14" ht="16.5" x14ac:dyDescent="0.25">
      <c r="A6" s="95" t="s">
        <v>258</v>
      </c>
      <c r="B6" s="95"/>
      <c r="C6" s="95"/>
      <c r="D6" s="95"/>
      <c r="E6" s="95"/>
      <c r="F6" s="95"/>
      <c r="G6" s="95"/>
      <c r="H6" s="95"/>
    </row>
    <row r="7" spans="1:14" ht="16.5" x14ac:dyDescent="0.25">
      <c r="A7" s="95" t="s">
        <v>337</v>
      </c>
      <c r="B7" s="95"/>
      <c r="C7" s="95"/>
      <c r="D7" s="95"/>
      <c r="E7" s="95"/>
      <c r="F7" s="95"/>
      <c r="G7" s="95"/>
      <c r="H7" s="95"/>
    </row>
    <row r="8" spans="1:14" ht="16.5" x14ac:dyDescent="0.25">
      <c r="A8" s="95"/>
      <c r="B8" s="95"/>
      <c r="C8" s="95"/>
      <c r="D8" s="95"/>
      <c r="E8" s="95"/>
      <c r="F8" s="95"/>
      <c r="G8" s="95"/>
      <c r="H8" s="95"/>
    </row>
    <row r="9" spans="1:14" s="30" customFormat="1" ht="15.75" x14ac:dyDescent="0.25">
      <c r="A9" s="33"/>
      <c r="E9" s="31"/>
      <c r="F9" s="33"/>
      <c r="H9" s="32"/>
    </row>
    <row r="10" spans="1:14" s="28" customFormat="1" ht="90" x14ac:dyDescent="0.2">
      <c r="A10" s="26" t="s">
        <v>256</v>
      </c>
      <c r="B10" s="26" t="s">
        <v>255</v>
      </c>
      <c r="C10" s="26" t="s">
        <v>254</v>
      </c>
      <c r="D10" s="26" t="s">
        <v>253</v>
      </c>
      <c r="E10" s="26" t="s">
        <v>252</v>
      </c>
      <c r="F10" s="26" t="s">
        <v>251</v>
      </c>
      <c r="G10" s="26" t="s">
        <v>250</v>
      </c>
      <c r="H10" s="26" t="s">
        <v>249</v>
      </c>
      <c r="I10" s="57" t="s">
        <v>279</v>
      </c>
      <c r="J10" s="28" t="s">
        <v>294</v>
      </c>
    </row>
    <row r="11" spans="1:14" s="22" customFormat="1" ht="11.25" x14ac:dyDescent="0.2">
      <c r="A11" s="27">
        <v>1</v>
      </c>
      <c r="B11" s="27">
        <v>2</v>
      </c>
      <c r="C11" s="27">
        <v>3</v>
      </c>
      <c r="D11" s="27">
        <v>4</v>
      </c>
      <c r="E11" s="26">
        <v>5</v>
      </c>
      <c r="F11" s="27">
        <v>6</v>
      </c>
      <c r="G11" s="27">
        <v>7</v>
      </c>
      <c r="H11" s="26">
        <v>8</v>
      </c>
    </row>
    <row r="12" spans="1:14" s="20" customFormat="1" ht="63.75" x14ac:dyDescent="0.2">
      <c r="A12" s="12" t="s">
        <v>246</v>
      </c>
      <c r="B12" s="96" t="s">
        <v>272</v>
      </c>
      <c r="C12" s="9"/>
      <c r="D12" s="9"/>
      <c r="E12" s="16" t="s">
        <v>51</v>
      </c>
      <c r="F12" s="37" t="s">
        <v>317</v>
      </c>
      <c r="G12" s="37">
        <f>апрель!G12+май!G12+июнь!G12</f>
        <v>1015640.18</v>
      </c>
      <c r="H12" s="37" t="s">
        <v>317</v>
      </c>
      <c r="J12" s="79">
        <v>1015640.18</v>
      </c>
      <c r="K12" s="79" t="s">
        <v>302</v>
      </c>
      <c r="L12" s="66" t="s">
        <v>82</v>
      </c>
    </row>
    <row r="13" spans="1:14" ht="38.25" x14ac:dyDescent="0.2">
      <c r="A13" s="12" t="s">
        <v>262</v>
      </c>
      <c r="B13" s="97"/>
      <c r="C13" s="10"/>
      <c r="D13" s="10"/>
      <c r="E13" s="16" t="s">
        <v>57</v>
      </c>
      <c r="F13" s="37" t="s">
        <v>317</v>
      </c>
      <c r="G13" s="37">
        <f>апрель!G13+май!G13+июнь!G13</f>
        <v>2660269.85</v>
      </c>
      <c r="H13" s="37" t="s">
        <v>317</v>
      </c>
      <c r="J13" s="87">
        <f>939280+456777.27</f>
        <v>1396057.27</v>
      </c>
      <c r="K13" s="87" t="s">
        <v>309</v>
      </c>
      <c r="L13" s="87" t="s">
        <v>298</v>
      </c>
    </row>
    <row r="14" spans="1:14" x14ac:dyDescent="0.2">
      <c r="A14" s="12" t="s">
        <v>263</v>
      </c>
      <c r="B14" s="97"/>
      <c r="C14" s="10"/>
      <c r="D14" s="10"/>
      <c r="E14" s="16" t="s">
        <v>75</v>
      </c>
      <c r="F14" s="37" t="s">
        <v>317</v>
      </c>
      <c r="G14" s="37">
        <f>апрель!G14+май!G14+июнь!G14</f>
        <v>0</v>
      </c>
      <c r="H14" s="37" t="s">
        <v>317</v>
      </c>
      <c r="J14" s="77"/>
      <c r="K14" s="63"/>
    </row>
    <row r="15" spans="1:14" x14ac:dyDescent="0.2">
      <c r="A15" s="12" t="s">
        <v>264</v>
      </c>
      <c r="B15" s="97"/>
      <c r="C15" s="10"/>
      <c r="D15" s="10"/>
      <c r="E15" s="11" t="s">
        <v>61</v>
      </c>
      <c r="F15" s="37" t="s">
        <v>317</v>
      </c>
      <c r="G15" s="37">
        <f>апрель!G15+май!G15+июнь!G15</f>
        <v>24326619.690000001</v>
      </c>
      <c r="H15" s="37" t="s">
        <v>317</v>
      </c>
      <c r="I15" s="59">
        <v>20376600</v>
      </c>
      <c r="J15" s="77">
        <v>3950019.69</v>
      </c>
      <c r="K15" s="77" t="s">
        <v>180</v>
      </c>
      <c r="L15" s="67" t="s">
        <v>298</v>
      </c>
    </row>
    <row r="16" spans="1:14" ht="25.5" x14ac:dyDescent="0.2">
      <c r="A16" s="12" t="s">
        <v>265</v>
      </c>
      <c r="B16" s="97"/>
      <c r="C16" s="10"/>
      <c r="D16" s="10"/>
      <c r="E16" s="11" t="s">
        <v>93</v>
      </c>
      <c r="F16" s="37" t="s">
        <v>317</v>
      </c>
      <c r="G16" s="37">
        <f>апрель!G16+май!G16+июнь!G16</f>
        <v>6000</v>
      </c>
      <c r="H16" s="37" t="s">
        <v>317</v>
      </c>
      <c r="I16" s="59">
        <v>6000</v>
      </c>
      <c r="J16" s="77"/>
      <c r="K16" s="63"/>
      <c r="N16" s="18"/>
    </row>
    <row r="17" spans="1:12" x14ac:dyDescent="0.2">
      <c r="A17" s="12" t="s">
        <v>266</v>
      </c>
      <c r="B17" s="97"/>
      <c r="C17" s="10"/>
      <c r="D17" s="10"/>
      <c r="E17" s="11" t="s">
        <v>66</v>
      </c>
      <c r="F17" s="37" t="s">
        <v>317</v>
      </c>
      <c r="G17" s="37">
        <f>апрель!G17+май!G17+июнь!G17</f>
        <v>20650255.68</v>
      </c>
      <c r="H17" s="37" t="s">
        <v>317</v>
      </c>
      <c r="J17" s="77">
        <f>1767640+3568492.28+5064138.7+2558939.74+2334977.16</f>
        <v>15294187.880000001</v>
      </c>
      <c r="K17" s="77" t="s">
        <v>316</v>
      </c>
      <c r="L17" s="67" t="s">
        <v>298</v>
      </c>
    </row>
    <row r="18" spans="1:12" x14ac:dyDescent="0.2">
      <c r="A18" s="12" t="s">
        <v>267</v>
      </c>
      <c r="B18" s="97"/>
      <c r="C18" s="10"/>
      <c r="D18" s="10"/>
      <c r="E18" s="11" t="s">
        <v>206</v>
      </c>
      <c r="F18" s="37" t="s">
        <v>317</v>
      </c>
      <c r="G18" s="37">
        <f>апрель!G18+май!G18+июнь!G18</f>
        <v>0</v>
      </c>
      <c r="H18" s="37" t="s">
        <v>317</v>
      </c>
      <c r="J18" s="77"/>
      <c r="K18" s="63"/>
    </row>
    <row r="19" spans="1:12" x14ac:dyDescent="0.2">
      <c r="A19" s="12" t="s">
        <v>268</v>
      </c>
      <c r="B19" s="97"/>
      <c r="C19" s="10"/>
      <c r="D19" s="10"/>
      <c r="E19" s="16" t="s">
        <v>202</v>
      </c>
      <c r="F19" s="37" t="s">
        <v>317</v>
      </c>
      <c r="G19" s="37">
        <f>апрель!G19+май!G19+июнь!G19</f>
        <v>0</v>
      </c>
      <c r="H19" s="37" t="s">
        <v>317</v>
      </c>
      <c r="J19" s="77"/>
      <c r="K19" s="63"/>
    </row>
    <row r="20" spans="1:12" x14ac:dyDescent="0.2">
      <c r="A20" s="12" t="s">
        <v>269</v>
      </c>
      <c r="B20" s="97"/>
      <c r="C20" s="10"/>
      <c r="D20" s="10"/>
      <c r="E20" s="11" t="s">
        <v>196</v>
      </c>
      <c r="F20" s="37" t="s">
        <v>317</v>
      </c>
      <c r="G20" s="37">
        <f>апрель!G20+май!G20+июнь!G20</f>
        <v>3394624</v>
      </c>
      <c r="H20" s="37" t="s">
        <v>317</v>
      </c>
      <c r="J20" s="77">
        <v>3394624</v>
      </c>
      <c r="K20" s="77" t="s">
        <v>49</v>
      </c>
      <c r="L20" s="67" t="s">
        <v>298</v>
      </c>
    </row>
    <row r="21" spans="1:12" x14ac:dyDescent="0.2">
      <c r="A21" s="12" t="s">
        <v>270</v>
      </c>
      <c r="B21" s="97"/>
      <c r="C21" s="10"/>
      <c r="D21" s="10"/>
      <c r="E21" s="11" t="s">
        <v>171</v>
      </c>
      <c r="F21" s="37" t="s">
        <v>317</v>
      </c>
      <c r="G21" s="37">
        <f>апрель!G21+май!G21+июнь!G21</f>
        <v>9707682.5500000007</v>
      </c>
      <c r="H21" s="37" t="s">
        <v>317</v>
      </c>
      <c r="J21" s="77"/>
      <c r="K21" s="78"/>
      <c r="L21" s="43"/>
    </row>
    <row r="22" spans="1:12" x14ac:dyDescent="0.2">
      <c r="A22" s="12" t="s">
        <v>271</v>
      </c>
      <c r="B22" s="98"/>
      <c r="C22" s="10"/>
      <c r="D22" s="10"/>
      <c r="E22" s="11" t="s">
        <v>4</v>
      </c>
      <c r="F22" s="37" t="s">
        <v>317</v>
      </c>
      <c r="G22" s="37">
        <f>апрель!G22+май!G22+июнь!G22</f>
        <v>949250</v>
      </c>
      <c r="H22" s="37" t="s">
        <v>317</v>
      </c>
      <c r="J22" s="77"/>
      <c r="K22" s="63"/>
    </row>
    <row r="23" spans="1:12" x14ac:dyDescent="0.2">
      <c r="G23" s="90">
        <f>SUM(G12:G22)</f>
        <v>62710341.950000003</v>
      </c>
      <c r="H23" s="5"/>
    </row>
    <row r="24" spans="1:12" x14ac:dyDescent="0.2">
      <c r="G24" s="6"/>
    </row>
    <row r="25" spans="1:12" x14ac:dyDescent="0.2">
      <c r="F25" s="62"/>
      <c r="G25" s="63"/>
      <c r="H25" s="61"/>
    </row>
  </sheetData>
  <mergeCells count="4">
    <mergeCell ref="A6:H6"/>
    <mergeCell ref="A7:H7"/>
    <mergeCell ref="A8:H8"/>
    <mergeCell ref="B12:B22"/>
  </mergeCells>
  <pageMargins left="0.78740157480314965" right="0.31496062992125984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2015</vt:lpstr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4 квартал</vt:lpstr>
      <vt:lpstr>2014</vt:lpstr>
      <vt:lpstr>'1 квартал'!Область_печати</vt:lpstr>
      <vt:lpstr>'2 квартал'!Область_печати</vt:lpstr>
      <vt:lpstr>'2014'!Область_печати</vt:lpstr>
      <vt:lpstr>'2015'!Область_печати</vt:lpstr>
      <vt:lpstr>'3 квартал'!Область_печати</vt:lpstr>
      <vt:lpstr>'4 квартал'!Область_печати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Шамаева Ирина Олеговна</dc:creator>
  <cp:lastModifiedBy>Шамаева Ирина Олеговна</cp:lastModifiedBy>
  <dcterms:created xsi:type="dcterms:W3CDTF">2016-06-22T06:33:26Z</dcterms:created>
  <dcterms:modified xsi:type="dcterms:W3CDTF">2016-12-29T06:11:51Z</dcterms:modified>
</cp:coreProperties>
</file>