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firstSheet="1" activeTab="1"/>
  </bookViews>
  <sheets>
    <sheet name="2016" sheetId="1" state="hidden" r:id="rId1"/>
    <sheet name="январь" sheetId="2" r:id="rId2"/>
    <sheet name="февраль" sheetId="3" r:id="rId3"/>
    <sheet name="март" sheetId="4" r:id="rId4"/>
    <sheet name="апрель" sheetId="5" state="hidden" r:id="rId5"/>
    <sheet name="май" sheetId="6" state="hidden" r:id="rId6"/>
    <sheet name="1 квартал" sheetId="7" r:id="rId7"/>
  </sheets>
  <definedNames>
    <definedName name="_xlnm._FilterDatabase" localSheetId="0" hidden="1">'2016'!$A$10:$O$52</definedName>
    <definedName name="_xlnm.Print_Area" localSheetId="6">'1 квартал'!$A$1:$H$13</definedName>
    <definedName name="_xlnm.Print_Area" localSheetId="0">'2016'!$A$1:$I$13</definedName>
    <definedName name="_xlnm.Print_Area" localSheetId="4">'апрель'!$A$1:$H$13</definedName>
    <definedName name="_xlnm.Print_Area" localSheetId="5">'май'!$A$1:$H$13</definedName>
    <definedName name="_xlnm.Print_Area" localSheetId="3">'март'!$A$1:$H$13</definedName>
    <definedName name="_xlnm.Print_Area" localSheetId="2">'февраль'!$A$1:$H$13</definedName>
    <definedName name="_xlnm.Print_Area" localSheetId="1">'январь'!$A$1:$H$13</definedName>
  </definedNames>
  <calcPr fullCalcOnLoad="1"/>
</workbook>
</file>

<file path=xl/sharedStrings.xml><?xml version="1.0" encoding="utf-8"?>
<sst xmlns="http://schemas.openxmlformats.org/spreadsheetml/2006/main" count="474" uniqueCount="190">
  <si>
    <t>№ п/п</t>
  </si>
  <si>
    <t>Наименование магистрального газопровода</t>
  </si>
  <si>
    <t>к приказу ФАС России</t>
  </si>
  <si>
    <t>от 23.12.2011 № 893</t>
  </si>
  <si>
    <t>Зона выхода из магистрального газопровода</t>
  </si>
  <si>
    <t>Зона входа в магистральный газопровод</t>
  </si>
  <si>
    <t>Приложение 5</t>
  </si>
  <si>
    <t>Информация о способах приобретения, стоимости и об объемах товаров,</t>
  </si>
  <si>
    <t>Виды (группы) товаров (работ, услуг), необходимых для оказания услуг по транспортировке газа по магистральному газопроводу</t>
  </si>
  <si>
    <t>Объемы приобретаемых товаров (работ, услуг) отдельно по каждому виду (группе) товаров, необходимых для оказания услуг по транспортировке газа по магистральному газопроводу</t>
  </si>
  <si>
    <t>Стоимость приобретаемых товаров (работ, услуг) отдельно по каждому виду (группе) товаров, необходимых для оказания услуг по транспортировке газа по магистральному газопроводу</t>
  </si>
  <si>
    <t>Способы приобретения товаров (работ, услуг) отдельно по каждому виду (группе) товаров, необходимых для оказания услуг по транспортировке газа по магистральному газопроводу</t>
  </si>
  <si>
    <t>1</t>
  </si>
  <si>
    <t>ООО "Газрегионпоставка"</t>
  </si>
  <si>
    <t>ООО "РоСКом-ТехМаш"</t>
  </si>
  <si>
    <t>прямая закупка</t>
  </si>
  <si>
    <t>конкурс</t>
  </si>
  <si>
    <t>УДТГ</t>
  </si>
  <si>
    <t>ЛПУМГ</t>
  </si>
  <si>
    <t>Поставка изоляционных материалов</t>
  </si>
  <si>
    <t>ООО "Якутское отделение ЮУМК"</t>
  </si>
  <si>
    <t>поставка транспортных средств группы УАЗ</t>
  </si>
  <si>
    <t>ИП Халилова Н.Н.</t>
  </si>
  <si>
    <t>ООО ТД "Ставропольхимстрой"</t>
  </si>
  <si>
    <t>ООО "Якутмоторсервис"</t>
  </si>
  <si>
    <t>ООО "ТД ПТПА"</t>
  </si>
  <si>
    <t>2/16-мтс от 13.01.2016г.</t>
  </si>
  <si>
    <t>Поставка запорной и регулирующей арматуры</t>
  </si>
  <si>
    <t>ООО "Волгапромконтракт"</t>
  </si>
  <si>
    <t>3/16-мтс от 15.01.2016г.</t>
  </si>
  <si>
    <t xml:space="preserve">Поставка соединительных материалов </t>
  </si>
  <si>
    <t>ООО "Инвестсрой"</t>
  </si>
  <si>
    <t>4/16-мтс от 18.01.2016г.</t>
  </si>
  <si>
    <t>Поставка котельной установки</t>
  </si>
  <si>
    <t>ООО "Новоснаб"</t>
  </si>
  <si>
    <t>5/16-мтс от 18.01.2016г.</t>
  </si>
  <si>
    <t>ООО "ТюменНИИгипргаз"</t>
  </si>
  <si>
    <t>6/16-мтс от 19.01.2016г.</t>
  </si>
  <si>
    <t>7/16-мтс от 19.01.2016г.</t>
  </si>
  <si>
    <t>Поставка запорной и регулирующей арматуры (2 этап)</t>
  </si>
  <si>
    <t>8/16-мтс от 20.01.2016</t>
  </si>
  <si>
    <t>Поставка гусеничного снегоболотохода  ГАЗ 34039-32</t>
  </si>
  <si>
    <t>ОАО "Омский НИИД"</t>
  </si>
  <si>
    <t>9/16-мтс от 20.01.2016г.</t>
  </si>
  <si>
    <t>Поставка дросселей</t>
  </si>
  <si>
    <t>ООО "Тимир Уус"</t>
  </si>
  <si>
    <t>13/16-мтс от 28.01.2016г.</t>
  </si>
  <si>
    <t>Поставка резервуара для хранения нефтепродуктов (РГС-50)</t>
  </si>
  <si>
    <t>ООО "Туймаада"</t>
  </si>
  <si>
    <t>17/16-мтс от 09.02.2016г.</t>
  </si>
  <si>
    <t>Поставка контейнерной автозаправочной станции (КАЗС)</t>
  </si>
  <si>
    <t>ООО «ПСК Геодор»</t>
  </si>
  <si>
    <t>18/16-мтс от 08.02.16</t>
  </si>
  <si>
    <t>Поставка габионов и проволоки</t>
  </si>
  <si>
    <t>ЗАО "Учур"</t>
  </si>
  <si>
    <t>19/16-мтс от 15.02.16 доп.соглашение №1 от 16.02.16</t>
  </si>
  <si>
    <t xml:space="preserve">Поставка утяжелителей типа УБО-530-2,3-15  </t>
  </si>
  <si>
    <t>котировка</t>
  </si>
  <si>
    <t>ООО «Металлоцентр Лидер-М»</t>
  </si>
  <si>
    <t>22/16-мтс от 17.02.16</t>
  </si>
  <si>
    <t>Поставка трубной продукции</t>
  </si>
  <si>
    <t>23/16-мтс от 19.02.2016</t>
  </si>
  <si>
    <t xml:space="preserve">поставка внедорожного транспортного средства ТРЭКОЛ </t>
  </si>
  <si>
    <t>ООО "Торговый Дом ТИМ"</t>
  </si>
  <si>
    <t>25/16-мтс от 20.02.2016</t>
  </si>
  <si>
    <t>Поставка манжет термоусаживающихся</t>
  </si>
  <si>
    <t>29/16-мтс от 29.02.2016г</t>
  </si>
  <si>
    <t>поставка газопоршневых станций</t>
  </si>
  <si>
    <t>ООО "Первая Арматурная Компания"</t>
  </si>
  <si>
    <t>30/16-мтс от 02.03.2016г.</t>
  </si>
  <si>
    <t>Поставка запорной арматуры и элементов трубопроводов по объекту "АГРС и ОП с.Мастах Кобяйского улуса РС(Я)"</t>
  </si>
  <si>
    <t>ООО "КомплектСнаб"</t>
  </si>
  <si>
    <t>33/16-мтс от 03.03.2016</t>
  </si>
  <si>
    <t>поставка транспортной машины ТМ 140</t>
  </si>
  <si>
    <t>38/16-мтс от 15.03.2016г</t>
  </si>
  <si>
    <t>Поставка смазочных материалов и технических жидкостей (Лот № 2)</t>
  </si>
  <si>
    <t xml:space="preserve">ООО «ГК Диабаз» </t>
  </si>
  <si>
    <t xml:space="preserve">40/16-мтс от 15.03.16 </t>
  </si>
  <si>
    <t>перевозка СГ</t>
  </si>
  <si>
    <t>ИП Шуман О.В.</t>
  </si>
  <si>
    <t>41/16-мтс от 16.03.2016</t>
  </si>
  <si>
    <t>42/16-мтс от 16.03.2016</t>
  </si>
  <si>
    <t>поставка запасных частей на ТМ 140; 130; 120</t>
  </si>
  <si>
    <t>44/16-мтс от 21.03.2016</t>
  </si>
  <si>
    <t>поставка запасных частей на 2016 год</t>
  </si>
  <si>
    <t>ООО « УК «Техстройконтракт»</t>
  </si>
  <si>
    <t>45/16-мтс от 18 марта 2016г</t>
  </si>
  <si>
    <t>поставка Экскаватора Хитачи -180</t>
  </si>
  <si>
    <t>АО АК "Полярные авиалинии"</t>
  </si>
  <si>
    <t>49/16-мтс от 25.03.16</t>
  </si>
  <si>
    <t>авиаобслуживание</t>
  </si>
  <si>
    <t>ООО Торговый Дом "Актив-Альянс"</t>
  </si>
  <si>
    <t>62/16-мтс от 04.04.2016г.</t>
  </si>
  <si>
    <t xml:space="preserve">КИП и оборудование </t>
  </si>
  <si>
    <t>ООО "Сибтрансстрой"</t>
  </si>
  <si>
    <t>63/16-мтс</t>
  </si>
  <si>
    <t>вагон-дома</t>
  </si>
  <si>
    <t>ЗАО "ТехноСистемы"</t>
  </si>
  <si>
    <t>64/16-мтс от 05.04.2016г.</t>
  </si>
  <si>
    <t>датчикик давления</t>
  </si>
  <si>
    <t>ООО "НефтеГазовый Элемент"</t>
  </si>
  <si>
    <t>66/16-мтс от 06.04.2016г</t>
  </si>
  <si>
    <t>поставка редуцирующего пункта АРП-10 СА</t>
  </si>
  <si>
    <t>72/16-мтс от 27.04.2016</t>
  </si>
  <si>
    <t>поставка транспортных средств группы УРАЛ</t>
  </si>
  <si>
    <t>75/16-мтс от 06.05.2016г</t>
  </si>
  <si>
    <t>оборудование: сепаратор центробежный вихр.</t>
  </si>
  <si>
    <t>ООО "Байкал-Энергия"</t>
  </si>
  <si>
    <t>84/16-мтс от 01.06.2016г</t>
  </si>
  <si>
    <t>Поставка оборудования для комплектации Энергоцентра мощностью 1 кВт</t>
  </si>
  <si>
    <t>ООО "Инвестстрой"</t>
  </si>
  <si>
    <t>85/16-мтс от 03.06.2016г.</t>
  </si>
  <si>
    <t>Поставка одоризационной установки для УДиТГ</t>
  </si>
  <si>
    <t>ООО "14 РЕГИОН"</t>
  </si>
  <si>
    <t>86/16-мтс от 03.06.2016г.</t>
  </si>
  <si>
    <t>Поставка автошин и аккумуляторов</t>
  </si>
  <si>
    <t>ООО "Колми"</t>
  </si>
  <si>
    <t>47/16-мтс от 22.03.2016г</t>
  </si>
  <si>
    <t>1 шт.</t>
  </si>
  <si>
    <t>2 шт.</t>
  </si>
  <si>
    <t>8 шт.</t>
  </si>
  <si>
    <t>138 шт; 200 м</t>
  </si>
  <si>
    <t>4 шт.</t>
  </si>
  <si>
    <t>100 комплектов</t>
  </si>
  <si>
    <t>93 комплекта</t>
  </si>
  <si>
    <t>1826 шт., 1 тн</t>
  </si>
  <si>
    <t>94 тн, 8 шт</t>
  </si>
  <si>
    <t>3 шт.</t>
  </si>
  <si>
    <t>поставка лодочного мотора</t>
  </si>
  <si>
    <t>3,012т, 5199л, 900кг</t>
  </si>
  <si>
    <t>172 шт.</t>
  </si>
  <si>
    <t>741 шт.</t>
  </si>
  <si>
    <t>4,820 тн.</t>
  </si>
  <si>
    <t>156 шт.</t>
  </si>
  <si>
    <t>561 шт.</t>
  </si>
  <si>
    <t>22 шт.</t>
  </si>
  <si>
    <t>228 шт.</t>
  </si>
  <si>
    <t>11 шт.</t>
  </si>
  <si>
    <t>27 шт.</t>
  </si>
  <si>
    <t>6364 шт.</t>
  </si>
  <si>
    <t>январь</t>
  </si>
  <si>
    <t>февраль</t>
  </si>
  <si>
    <t>март</t>
  </si>
  <si>
    <t>апрель</t>
  </si>
  <si>
    <t>май</t>
  </si>
  <si>
    <t>июнь</t>
  </si>
  <si>
    <t>Материалы на текущий ремонт, обслуживание и эксплуатацию производственного оборудования и сооружений, кроме строительных материалов и инструментов (в статью также входят запорная арматура, трубы (не строительные), детали и т.п. )</t>
  </si>
  <si>
    <t>Запчасти и материалы для текущего ремонта и обслуживания автотранспортной, специальной и тракторной техники</t>
  </si>
  <si>
    <t>Авиаобслуживание</t>
  </si>
  <si>
    <t>Техника (приобретение)</t>
  </si>
  <si>
    <t>Оборудование</t>
  </si>
  <si>
    <t>Бензин и дизтопливо</t>
  </si>
  <si>
    <t>ООО "Сервис-Ойл"</t>
  </si>
  <si>
    <t>ОАО "Саханефтегазсбыт"</t>
  </si>
  <si>
    <t>51,308т</t>
  </si>
  <si>
    <t>'1/16-мтс от 12.01.2016г</t>
  </si>
  <si>
    <t>52/16-мтс от 28.03.2016г</t>
  </si>
  <si>
    <t>54/16-мтс от 28.03.2016г</t>
  </si>
  <si>
    <t>11000л</t>
  </si>
  <si>
    <t>44,900т</t>
  </si>
  <si>
    <t>43834л</t>
  </si>
  <si>
    <t>55/16-мтс от 28.03.2016г</t>
  </si>
  <si>
    <t>58/16-мтс от 28.03.2016г</t>
  </si>
  <si>
    <t>1500л</t>
  </si>
  <si>
    <t>22,694тонн</t>
  </si>
  <si>
    <t>59/16-мтс от 28.03.2016г</t>
  </si>
  <si>
    <t>Прочие ГСМ</t>
  </si>
  <si>
    <t>необходимых для оказания услуг по транспортировке газа по магистральным газопроводам за 2016 год</t>
  </si>
  <si>
    <t>необходимых для оказания услуг по транспортировке газа по магистральным газопроводам АО "Сахатранснефтегаз" за январь 2016 года</t>
  </si>
  <si>
    <t>2</t>
  </si>
  <si>
    <t>3</t>
  </si>
  <si>
    <t>4</t>
  </si>
  <si>
    <t>5</t>
  </si>
  <si>
    <t>6</t>
  </si>
  <si>
    <t>7</t>
  </si>
  <si>
    <t>котировки</t>
  </si>
  <si>
    <t>172 шт.
22 шт.
561 шт.
156 шт.
4,820 тн.
741 шт.</t>
  </si>
  <si>
    <t>необходимых для оказания услуг по транспортировке газа по магистральным газопроводам АО "Сахатранснефтегаз" за февраль 2016 года</t>
  </si>
  <si>
    <t>котировка, прямая закупка</t>
  </si>
  <si>
    <t>котировка, прямая закупка, конкурс</t>
  </si>
  <si>
    <t>1826 шт., 1 тн, 100 комплектов, 94 тн, 8 шт., 93 комплекта</t>
  </si>
  <si>
    <t>необходимых для оказания услуг по транспортировке газа по магистральным газопроводам АО "Сахатранснефтегаз" за март 2016 года</t>
  </si>
  <si>
    <t>конкурс, котировка</t>
  </si>
  <si>
    <t>6 шт.</t>
  </si>
  <si>
    <t>конкурс, прямая закупка</t>
  </si>
  <si>
    <t>56334 л., 67,594 тн.</t>
  </si>
  <si>
    <t>необходимых для оказания услуг по транспортировке газа по магистральным газопроводам АО "Сахатранснефтегаз" за апрель 2016 года</t>
  </si>
  <si>
    <t>15 шт.</t>
  </si>
  <si>
    <t>прямая закупка, котировка</t>
  </si>
  <si>
    <t>необходимых для оказания услуг по транспортировке газа по магистральным газопроводам АО "Сахатранснефтегаз" за май 2016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</si>
</sst>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?_р_._-;_-@_-"/>
    <numFmt numFmtId="170" formatCode="_-* #,##0_р_._-;\-* #,##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68" fontId="1" fillId="0" borderId="10" xfId="0" applyNumberFormat="1" applyFont="1" applyFill="1" applyBorder="1" applyAlignment="1">
      <alignment horizontal="left" vertical="distributed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43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3" fontId="1" fillId="0" borderId="0" xfId="0" applyNumberFormat="1" applyFont="1" applyFill="1" applyBorder="1" applyAlignment="1">
      <alignment wrapText="1"/>
    </xf>
    <xf numFmtId="43" fontId="1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3" fontId="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43" fontId="1" fillId="0" borderId="10" xfId="0" applyNumberFormat="1" applyFont="1" applyFill="1" applyBorder="1" applyAlignment="1">
      <alignment horizontal="right"/>
    </xf>
    <xf numFmtId="43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/>
    </xf>
    <xf numFmtId="43" fontId="1" fillId="0" borderId="10" xfId="0" applyNumberFormat="1" applyFont="1" applyFill="1" applyBorder="1" applyAlignment="1">
      <alignment horizontal="center"/>
    </xf>
    <xf numFmtId="4" fontId="5" fillId="0" borderId="0" xfId="0" applyNumberFormat="1" applyFont="1" applyFill="1" applyAlignment="1">
      <alignment/>
    </xf>
    <xf numFmtId="43" fontId="5" fillId="0" borderId="10" xfId="0" applyNumberFormat="1" applyFont="1" applyFill="1" applyBorder="1" applyAlignment="1">
      <alignment/>
    </xf>
    <xf numFmtId="43" fontId="1" fillId="0" borderId="10" xfId="0" applyNumberFormat="1" applyFont="1" applyFill="1" applyBorder="1" applyAlignment="1">
      <alignment horizontal="center" wrapText="1"/>
    </xf>
    <xf numFmtId="170" fontId="1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"/>
  <sheetViews>
    <sheetView zoomScaleSheetLayoutView="100" zoomScalePageLayoutView="0" workbookViewId="0" topLeftCell="A37">
      <selection activeCell="E14" sqref="E14"/>
    </sheetView>
  </sheetViews>
  <sheetFormatPr defaultColWidth="9.00390625" defaultRowHeight="12.75" outlineLevelCol="1"/>
  <cols>
    <col min="1" max="1" width="7.00390625" style="3" customWidth="1"/>
    <col min="2" max="2" width="12.625" style="4" customWidth="1"/>
    <col min="3" max="3" width="10.75390625" style="4" customWidth="1"/>
    <col min="4" max="4" width="20.00390625" style="4" customWidth="1"/>
    <col min="5" max="5" width="40.25390625" style="5" customWidth="1"/>
    <col min="6" max="6" width="30.625" style="5" customWidth="1"/>
    <col min="7" max="7" width="20.00390625" style="3" customWidth="1"/>
    <col min="8" max="8" width="20.00390625" style="4" customWidth="1"/>
    <col min="9" max="9" width="20.00390625" style="3" customWidth="1"/>
    <col min="10" max="10" width="35.75390625" style="23" customWidth="1"/>
    <col min="11" max="11" width="21.875" style="18" customWidth="1"/>
    <col min="12" max="12" width="9.125" style="18" customWidth="1"/>
    <col min="13" max="14" width="15.125" style="23" hidden="1" customWidth="1" outlineLevel="1"/>
    <col min="15" max="15" width="9.125" style="23" customWidth="1" collapsed="1"/>
    <col min="16" max="16" width="9.125" style="23" customWidth="1"/>
    <col min="17" max="16384" width="9.125" style="4" customWidth="1"/>
  </cols>
  <sheetData>
    <row r="1" ht="12.75">
      <c r="I1" s="3" t="s">
        <v>6</v>
      </c>
    </row>
    <row r="2" ht="12.75">
      <c r="I2" s="3" t="s">
        <v>2</v>
      </c>
    </row>
    <row r="3" ht="12.75">
      <c r="I3" s="3" t="s">
        <v>3</v>
      </c>
    </row>
    <row r="4" spans="1:16" s="8" customFormat="1" ht="15.75">
      <c r="A4" s="7"/>
      <c r="E4" s="9"/>
      <c r="F4" s="9"/>
      <c r="G4" s="7"/>
      <c r="I4" s="7"/>
      <c r="J4" s="25"/>
      <c r="K4" s="26"/>
      <c r="L4" s="26"/>
      <c r="M4" s="25"/>
      <c r="N4" s="25"/>
      <c r="O4" s="23"/>
      <c r="P4" s="25"/>
    </row>
    <row r="5" spans="1:16" s="8" customFormat="1" ht="15.75">
      <c r="A5" s="7"/>
      <c r="E5" s="9"/>
      <c r="F5" s="9"/>
      <c r="G5" s="7"/>
      <c r="I5" s="7"/>
      <c r="J5" s="25"/>
      <c r="K5" s="26"/>
      <c r="L5" s="26"/>
      <c r="M5" s="25"/>
      <c r="N5" s="25"/>
      <c r="O5" s="23"/>
      <c r="P5" s="25"/>
    </row>
    <row r="6" spans="1:9" ht="16.5">
      <c r="A6" s="43" t="s">
        <v>7</v>
      </c>
      <c r="B6" s="43"/>
      <c r="C6" s="43"/>
      <c r="D6" s="43"/>
      <c r="E6" s="43"/>
      <c r="F6" s="43"/>
      <c r="G6" s="43"/>
      <c r="H6" s="43"/>
      <c r="I6" s="43"/>
    </row>
    <row r="7" spans="1:9" ht="16.5">
      <c r="A7" s="43" t="s">
        <v>167</v>
      </c>
      <c r="B7" s="43"/>
      <c r="C7" s="43"/>
      <c r="D7" s="43"/>
      <c r="E7" s="43"/>
      <c r="F7" s="43"/>
      <c r="G7" s="43"/>
      <c r="H7" s="43"/>
      <c r="I7" s="43"/>
    </row>
    <row r="8" spans="1:9" ht="16.5">
      <c r="A8" s="43"/>
      <c r="B8" s="43"/>
      <c r="C8" s="43"/>
      <c r="D8" s="43"/>
      <c r="E8" s="43"/>
      <c r="F8" s="43"/>
      <c r="G8" s="43"/>
      <c r="H8" s="43"/>
      <c r="I8" s="43"/>
    </row>
    <row r="9" spans="1:16" s="8" customFormat="1" ht="15.75">
      <c r="A9" s="7"/>
      <c r="E9" s="9"/>
      <c r="F9" s="9"/>
      <c r="G9" s="7"/>
      <c r="I9" s="7"/>
      <c r="J9" s="25"/>
      <c r="K9" s="26"/>
      <c r="L9" s="26"/>
      <c r="M9" s="25"/>
      <c r="N9" s="25"/>
      <c r="O9" s="23"/>
      <c r="P9" s="25"/>
    </row>
    <row r="10" spans="1:16" s="11" customFormat="1" ht="90">
      <c r="A10" s="10" t="s">
        <v>0</v>
      </c>
      <c r="B10" s="10" t="s">
        <v>1</v>
      </c>
      <c r="C10" s="10" t="s">
        <v>5</v>
      </c>
      <c r="D10" s="10" t="s">
        <v>4</v>
      </c>
      <c r="E10" s="10" t="s">
        <v>8</v>
      </c>
      <c r="F10" s="10"/>
      <c r="G10" s="10" t="s">
        <v>9</v>
      </c>
      <c r="H10" s="10" t="s">
        <v>10</v>
      </c>
      <c r="I10" s="10" t="s">
        <v>11</v>
      </c>
      <c r="J10" s="27"/>
      <c r="K10" s="27"/>
      <c r="L10" s="27"/>
      <c r="M10" s="27" t="s">
        <v>17</v>
      </c>
      <c r="N10" s="27" t="s">
        <v>18</v>
      </c>
      <c r="O10" s="28"/>
      <c r="P10" s="27"/>
    </row>
    <row r="11" spans="1:16" s="13" customFormat="1" ht="12.75">
      <c r="A11" s="12">
        <v>1</v>
      </c>
      <c r="B11" s="12">
        <v>2</v>
      </c>
      <c r="C11" s="12">
        <v>3</v>
      </c>
      <c r="D11" s="12">
        <v>4</v>
      </c>
      <c r="E11" s="10">
        <v>5</v>
      </c>
      <c r="F11" s="10"/>
      <c r="G11" s="12">
        <v>6</v>
      </c>
      <c r="H11" s="12">
        <v>7</v>
      </c>
      <c r="I11" s="12">
        <v>8</v>
      </c>
      <c r="J11" s="29"/>
      <c r="K11" s="27"/>
      <c r="L11" s="27"/>
      <c r="M11" s="29"/>
      <c r="N11" s="29"/>
      <c r="O11" s="30"/>
      <c r="P11" s="29"/>
    </row>
    <row r="12" spans="1:15" ht="12.75">
      <c r="A12" s="14">
        <f>A52+1</f>
        <v>36</v>
      </c>
      <c r="B12" s="22"/>
      <c r="C12" s="22"/>
      <c r="D12" s="22"/>
      <c r="E12" s="15" t="s">
        <v>151</v>
      </c>
      <c r="F12" s="15" t="s">
        <v>151</v>
      </c>
      <c r="G12" s="2" t="s">
        <v>154</v>
      </c>
      <c r="H12" s="31">
        <v>4008233.01</v>
      </c>
      <c r="I12" s="2" t="s">
        <v>16</v>
      </c>
      <c r="J12" s="23" t="s">
        <v>153</v>
      </c>
      <c r="K12" s="18" t="s">
        <v>155</v>
      </c>
      <c r="M12" s="20" t="s">
        <v>140</v>
      </c>
      <c r="N12" s="20"/>
      <c r="O12" s="23" t="s">
        <v>140</v>
      </c>
    </row>
    <row r="13" spans="1:16" s="21" customFormat="1" ht="76.5">
      <c r="A13" s="14" t="s">
        <v>12</v>
      </c>
      <c r="B13" s="22"/>
      <c r="C13" s="22"/>
      <c r="D13" s="22"/>
      <c r="E13" s="1" t="s">
        <v>146</v>
      </c>
      <c r="F13" s="15" t="s">
        <v>27</v>
      </c>
      <c r="G13" s="15" t="s">
        <v>130</v>
      </c>
      <c r="H13" s="17">
        <f>SUM(M13:N13)</f>
        <v>11271368.27</v>
      </c>
      <c r="I13" s="16" t="s">
        <v>57</v>
      </c>
      <c r="J13" s="32" t="s">
        <v>25</v>
      </c>
      <c r="K13" s="33" t="s">
        <v>26</v>
      </c>
      <c r="L13" s="18"/>
      <c r="M13" s="20">
        <v>10334542.27</v>
      </c>
      <c r="N13" s="20">
        <v>936826</v>
      </c>
      <c r="O13" s="23" t="s">
        <v>140</v>
      </c>
      <c r="P13" s="34"/>
    </row>
    <row r="14" spans="1:15" ht="76.5">
      <c r="A14" s="14">
        <f>A13+1</f>
        <v>2</v>
      </c>
      <c r="B14" s="22"/>
      <c r="C14" s="22"/>
      <c r="D14" s="22"/>
      <c r="E14" s="1" t="s">
        <v>146</v>
      </c>
      <c r="F14" s="15" t="s">
        <v>30</v>
      </c>
      <c r="G14" s="15" t="s">
        <v>131</v>
      </c>
      <c r="H14" s="17">
        <f aca="true" t="shared" si="0" ref="H14:H26">SUM(M14:N14)</f>
        <v>1513294.3276</v>
      </c>
      <c r="I14" s="16" t="s">
        <v>57</v>
      </c>
      <c r="J14" s="23" t="s">
        <v>28</v>
      </c>
      <c r="K14" s="18" t="s">
        <v>29</v>
      </c>
      <c r="M14" s="20">
        <v>1313813.6048</v>
      </c>
      <c r="N14" s="20">
        <v>199480.7228</v>
      </c>
      <c r="O14" s="23" t="s">
        <v>140</v>
      </c>
    </row>
    <row r="15" spans="1:15" ht="12.75">
      <c r="A15" s="14">
        <f aca="true" t="shared" si="1" ref="A15:A52">A14+1</f>
        <v>3</v>
      </c>
      <c r="B15" s="22"/>
      <c r="C15" s="22"/>
      <c r="D15" s="22"/>
      <c r="E15" s="15" t="s">
        <v>150</v>
      </c>
      <c r="F15" s="15" t="s">
        <v>33</v>
      </c>
      <c r="G15" s="15" t="s">
        <v>118</v>
      </c>
      <c r="H15" s="17">
        <f t="shared" si="0"/>
        <v>3482000</v>
      </c>
      <c r="I15" s="16" t="s">
        <v>57</v>
      </c>
      <c r="J15" s="23" t="s">
        <v>31</v>
      </c>
      <c r="K15" s="18" t="s">
        <v>32</v>
      </c>
      <c r="M15" s="20"/>
      <c r="N15" s="20">
        <v>3482000</v>
      </c>
      <c r="O15" s="23" t="s">
        <v>140</v>
      </c>
    </row>
    <row r="16" spans="1:15" ht="76.5">
      <c r="A16" s="14">
        <f t="shared" si="1"/>
        <v>4</v>
      </c>
      <c r="B16" s="22"/>
      <c r="C16" s="22"/>
      <c r="D16" s="22"/>
      <c r="E16" s="1" t="s">
        <v>146</v>
      </c>
      <c r="F16" s="15" t="s">
        <v>19</v>
      </c>
      <c r="G16" s="15" t="s">
        <v>132</v>
      </c>
      <c r="H16" s="17">
        <f t="shared" si="0"/>
        <v>1444206.9796</v>
      </c>
      <c r="I16" s="16" t="s">
        <v>57</v>
      </c>
      <c r="J16" s="23" t="s">
        <v>34</v>
      </c>
      <c r="K16" s="18" t="s">
        <v>35</v>
      </c>
      <c r="M16" s="20"/>
      <c r="N16" s="20">
        <v>1444206.9796</v>
      </c>
      <c r="O16" s="23" t="s">
        <v>140</v>
      </c>
    </row>
    <row r="17" spans="1:15" ht="76.5">
      <c r="A17" s="14">
        <f t="shared" si="1"/>
        <v>5</v>
      </c>
      <c r="B17" s="22"/>
      <c r="C17" s="22"/>
      <c r="D17" s="22"/>
      <c r="E17" s="1" t="s">
        <v>146</v>
      </c>
      <c r="F17" s="15" t="s">
        <v>27</v>
      </c>
      <c r="G17" s="15" t="s">
        <v>133</v>
      </c>
      <c r="H17" s="17">
        <v>4340799.92</v>
      </c>
      <c r="I17" s="16" t="s">
        <v>57</v>
      </c>
      <c r="J17" s="23" t="s">
        <v>36</v>
      </c>
      <c r="K17" s="18" t="s">
        <v>37</v>
      </c>
      <c r="M17" s="20">
        <f>H17</f>
        <v>4340799.92</v>
      </c>
      <c r="N17" s="20"/>
      <c r="O17" s="23" t="s">
        <v>140</v>
      </c>
    </row>
    <row r="18" spans="1:15" ht="76.5">
      <c r="A18" s="14">
        <f t="shared" si="1"/>
        <v>6</v>
      </c>
      <c r="B18" s="22"/>
      <c r="C18" s="22"/>
      <c r="D18" s="22"/>
      <c r="E18" s="1" t="s">
        <v>146</v>
      </c>
      <c r="F18" s="15" t="s">
        <v>39</v>
      </c>
      <c r="G18" s="15" t="s">
        <v>134</v>
      </c>
      <c r="H18" s="17">
        <f t="shared" si="0"/>
        <v>3683370</v>
      </c>
      <c r="I18" s="16" t="s">
        <v>57</v>
      </c>
      <c r="J18" s="23" t="s">
        <v>13</v>
      </c>
      <c r="K18" s="18" t="s">
        <v>38</v>
      </c>
      <c r="M18" s="20">
        <v>2787042</v>
      </c>
      <c r="N18" s="20">
        <v>896328</v>
      </c>
      <c r="O18" s="23" t="s">
        <v>140</v>
      </c>
    </row>
    <row r="19" spans="1:15" ht="25.5">
      <c r="A19" s="14">
        <f t="shared" si="1"/>
        <v>7</v>
      </c>
      <c r="B19" s="22"/>
      <c r="C19" s="22"/>
      <c r="D19" s="22"/>
      <c r="E19" s="15" t="s">
        <v>149</v>
      </c>
      <c r="F19" s="15" t="s">
        <v>41</v>
      </c>
      <c r="G19" s="2">
        <v>1</v>
      </c>
      <c r="H19" s="17">
        <f t="shared" si="0"/>
        <v>4366000</v>
      </c>
      <c r="I19" s="16" t="s">
        <v>57</v>
      </c>
      <c r="J19" s="23" t="s">
        <v>23</v>
      </c>
      <c r="K19" s="18" t="s">
        <v>40</v>
      </c>
      <c r="M19" s="19">
        <v>0</v>
      </c>
      <c r="N19" s="19">
        <v>4366000</v>
      </c>
      <c r="O19" s="23" t="s">
        <v>140</v>
      </c>
    </row>
    <row r="20" spans="1:15" ht="76.5">
      <c r="A20" s="14">
        <f t="shared" si="1"/>
        <v>8</v>
      </c>
      <c r="B20" s="22"/>
      <c r="C20" s="22"/>
      <c r="D20" s="22"/>
      <c r="E20" s="1" t="s">
        <v>146</v>
      </c>
      <c r="F20" s="15" t="s">
        <v>44</v>
      </c>
      <c r="G20" s="22" t="s">
        <v>135</v>
      </c>
      <c r="H20" s="17">
        <f t="shared" si="0"/>
        <v>1382410</v>
      </c>
      <c r="I20" s="16" t="s">
        <v>57</v>
      </c>
      <c r="J20" s="23" t="s">
        <v>42</v>
      </c>
      <c r="K20" s="18" t="s">
        <v>43</v>
      </c>
      <c r="M20" s="19">
        <v>1382410</v>
      </c>
      <c r="N20" s="19"/>
      <c r="O20" s="23" t="s">
        <v>140</v>
      </c>
    </row>
    <row r="21" spans="1:15" ht="25.5">
      <c r="A21" s="14">
        <f t="shared" si="1"/>
        <v>9</v>
      </c>
      <c r="B21" s="22"/>
      <c r="C21" s="22"/>
      <c r="D21" s="22"/>
      <c r="E21" s="15" t="s">
        <v>150</v>
      </c>
      <c r="F21" s="15" t="s">
        <v>47</v>
      </c>
      <c r="G21" s="2" t="s">
        <v>118</v>
      </c>
      <c r="H21" s="17">
        <f t="shared" si="0"/>
        <v>834200</v>
      </c>
      <c r="I21" s="16" t="s">
        <v>57</v>
      </c>
      <c r="J21" s="23" t="s">
        <v>45</v>
      </c>
      <c r="K21" s="18" t="s">
        <v>46</v>
      </c>
      <c r="M21" s="19">
        <v>834200</v>
      </c>
      <c r="N21" s="19"/>
      <c r="O21" s="23" t="s">
        <v>140</v>
      </c>
    </row>
    <row r="22" spans="1:15" ht="25.5">
      <c r="A22" s="14">
        <f t="shared" si="1"/>
        <v>10</v>
      </c>
      <c r="B22" s="22"/>
      <c r="C22" s="22"/>
      <c r="D22" s="22"/>
      <c r="E22" s="15" t="s">
        <v>150</v>
      </c>
      <c r="F22" s="15" t="s">
        <v>50</v>
      </c>
      <c r="G22" s="2" t="s">
        <v>118</v>
      </c>
      <c r="H22" s="17">
        <f t="shared" si="0"/>
        <v>1790000</v>
      </c>
      <c r="I22" s="16" t="s">
        <v>57</v>
      </c>
      <c r="J22" s="23" t="s">
        <v>48</v>
      </c>
      <c r="K22" s="18" t="s">
        <v>49</v>
      </c>
      <c r="M22" s="19"/>
      <c r="N22" s="19">
        <v>1790000</v>
      </c>
      <c r="O22" s="23" t="s">
        <v>141</v>
      </c>
    </row>
    <row r="23" spans="1:15" ht="76.5">
      <c r="A23" s="14">
        <f t="shared" si="1"/>
        <v>11</v>
      </c>
      <c r="B23" s="22"/>
      <c r="C23" s="22"/>
      <c r="D23" s="22"/>
      <c r="E23" s="1" t="s">
        <v>146</v>
      </c>
      <c r="F23" s="15" t="s">
        <v>53</v>
      </c>
      <c r="G23" s="2" t="s">
        <v>125</v>
      </c>
      <c r="H23" s="17">
        <f t="shared" si="0"/>
        <v>1840444.23</v>
      </c>
      <c r="I23" s="16" t="s">
        <v>57</v>
      </c>
      <c r="J23" s="23" t="s">
        <v>51</v>
      </c>
      <c r="K23" s="18" t="s">
        <v>52</v>
      </c>
      <c r="M23" s="19">
        <v>1840444.23</v>
      </c>
      <c r="N23" s="19"/>
      <c r="O23" s="23" t="s">
        <v>141</v>
      </c>
    </row>
    <row r="24" spans="1:15" ht="76.5">
      <c r="A24" s="14">
        <f t="shared" si="1"/>
        <v>12</v>
      </c>
      <c r="B24" s="22"/>
      <c r="C24" s="22"/>
      <c r="D24" s="22"/>
      <c r="E24" s="1" t="s">
        <v>146</v>
      </c>
      <c r="F24" s="15" t="s">
        <v>56</v>
      </c>
      <c r="G24" s="2" t="s">
        <v>123</v>
      </c>
      <c r="H24" s="17">
        <f t="shared" si="0"/>
        <v>2037906.02</v>
      </c>
      <c r="I24" s="16" t="s">
        <v>57</v>
      </c>
      <c r="J24" s="23" t="s">
        <v>54</v>
      </c>
      <c r="K24" s="18" t="s">
        <v>55</v>
      </c>
      <c r="M24" s="19">
        <v>2037906.02</v>
      </c>
      <c r="N24" s="19"/>
      <c r="O24" s="23" t="s">
        <v>141</v>
      </c>
    </row>
    <row r="25" spans="1:15" ht="76.5">
      <c r="A25" s="14">
        <f t="shared" si="1"/>
        <v>13</v>
      </c>
      <c r="B25" s="22"/>
      <c r="C25" s="22"/>
      <c r="D25" s="22"/>
      <c r="E25" s="1" t="s">
        <v>146</v>
      </c>
      <c r="F25" s="15" t="s">
        <v>60</v>
      </c>
      <c r="G25" s="2" t="s">
        <v>126</v>
      </c>
      <c r="H25" s="35">
        <v>13997000</v>
      </c>
      <c r="I25" s="16" t="s">
        <v>16</v>
      </c>
      <c r="J25" s="23" t="s">
        <v>58</v>
      </c>
      <c r="K25" s="18" t="s">
        <v>59</v>
      </c>
      <c r="M25" s="20"/>
      <c r="N25" s="19"/>
      <c r="O25" s="23" t="s">
        <v>141</v>
      </c>
    </row>
    <row r="26" spans="1:15" ht="25.5">
      <c r="A26" s="14">
        <f t="shared" si="1"/>
        <v>14</v>
      </c>
      <c r="B26" s="22"/>
      <c r="C26" s="22"/>
      <c r="D26" s="22"/>
      <c r="E26" s="15" t="s">
        <v>149</v>
      </c>
      <c r="F26" s="15" t="s">
        <v>62</v>
      </c>
      <c r="G26" s="2">
        <v>1</v>
      </c>
      <c r="H26" s="17">
        <f t="shared" si="0"/>
        <v>4122920</v>
      </c>
      <c r="I26" s="16" t="s">
        <v>57</v>
      </c>
      <c r="J26" s="23" t="s">
        <v>23</v>
      </c>
      <c r="K26" s="18" t="s">
        <v>61</v>
      </c>
      <c r="M26" s="19">
        <v>4122920</v>
      </c>
      <c r="N26" s="19">
        <v>0</v>
      </c>
      <c r="O26" s="23" t="s">
        <v>141</v>
      </c>
    </row>
    <row r="27" spans="1:15" ht="76.5">
      <c r="A27" s="14">
        <f t="shared" si="1"/>
        <v>15</v>
      </c>
      <c r="B27" s="22"/>
      <c r="C27" s="22"/>
      <c r="D27" s="22"/>
      <c r="E27" s="1" t="s">
        <v>146</v>
      </c>
      <c r="F27" s="15" t="s">
        <v>65</v>
      </c>
      <c r="G27" s="16" t="s">
        <v>124</v>
      </c>
      <c r="H27" s="17">
        <f>SUM(M27:N27)</f>
        <v>105185.79</v>
      </c>
      <c r="I27" s="16" t="s">
        <v>15</v>
      </c>
      <c r="J27" s="23" t="s">
        <v>63</v>
      </c>
      <c r="K27" s="18" t="s">
        <v>64</v>
      </c>
      <c r="M27" s="19">
        <v>105185.79</v>
      </c>
      <c r="N27" s="20"/>
      <c r="O27" s="23" t="s">
        <v>141</v>
      </c>
    </row>
    <row r="28" spans="1:15" ht="12.75">
      <c r="A28" s="14">
        <f t="shared" si="1"/>
        <v>16</v>
      </c>
      <c r="B28" s="22"/>
      <c r="C28" s="22"/>
      <c r="D28" s="22"/>
      <c r="E28" s="15" t="s">
        <v>150</v>
      </c>
      <c r="F28" s="15" t="s">
        <v>67</v>
      </c>
      <c r="G28" s="2" t="s">
        <v>119</v>
      </c>
      <c r="H28" s="17">
        <f>SUM(M28:N28)</f>
        <v>1403000</v>
      </c>
      <c r="I28" s="2" t="s">
        <v>15</v>
      </c>
      <c r="J28" s="23" t="s">
        <v>24</v>
      </c>
      <c r="K28" s="18" t="s">
        <v>66</v>
      </c>
      <c r="M28" s="19"/>
      <c r="N28" s="20">
        <v>1403000</v>
      </c>
      <c r="O28" s="23" t="s">
        <v>141</v>
      </c>
    </row>
    <row r="29" spans="1:15" ht="76.5">
      <c r="A29" s="14">
        <f t="shared" si="1"/>
        <v>17</v>
      </c>
      <c r="B29" s="22"/>
      <c r="C29" s="22"/>
      <c r="D29" s="22"/>
      <c r="E29" s="1" t="s">
        <v>146</v>
      </c>
      <c r="F29" s="15" t="s">
        <v>70</v>
      </c>
      <c r="G29" s="22" t="s">
        <v>136</v>
      </c>
      <c r="H29" s="17">
        <v>1260605.8</v>
      </c>
      <c r="I29" s="2" t="s">
        <v>57</v>
      </c>
      <c r="J29" s="23" t="s">
        <v>68</v>
      </c>
      <c r="K29" s="18" t="s">
        <v>69</v>
      </c>
      <c r="M29" s="20">
        <v>0</v>
      </c>
      <c r="N29" s="20"/>
      <c r="O29" s="23" t="s">
        <v>142</v>
      </c>
    </row>
    <row r="30" spans="1:15" ht="25.5">
      <c r="A30" s="14">
        <f t="shared" si="1"/>
        <v>18</v>
      </c>
      <c r="B30" s="22"/>
      <c r="C30" s="22"/>
      <c r="D30" s="22"/>
      <c r="E30" s="15" t="s">
        <v>149</v>
      </c>
      <c r="F30" s="15" t="s">
        <v>73</v>
      </c>
      <c r="G30" s="2" t="s">
        <v>118</v>
      </c>
      <c r="H30" s="17">
        <f>SUM(M30:N30)</f>
        <v>15535000</v>
      </c>
      <c r="I30" s="2" t="s">
        <v>16</v>
      </c>
      <c r="J30" s="23" t="s">
        <v>71</v>
      </c>
      <c r="K30" s="18" t="s">
        <v>72</v>
      </c>
      <c r="M30" s="20">
        <v>15535000</v>
      </c>
      <c r="N30" s="20"/>
      <c r="O30" s="23" t="s">
        <v>142</v>
      </c>
    </row>
    <row r="31" spans="1:15" ht="25.5">
      <c r="A31" s="14">
        <f t="shared" si="1"/>
        <v>19</v>
      </c>
      <c r="B31" s="22"/>
      <c r="C31" s="22"/>
      <c r="D31" s="22"/>
      <c r="E31" s="15" t="s">
        <v>166</v>
      </c>
      <c r="F31" s="15" t="s">
        <v>75</v>
      </c>
      <c r="G31" s="2" t="s">
        <v>129</v>
      </c>
      <c r="H31" s="17">
        <f aca="true" t="shared" si="2" ref="H31:H52">SUM(M31:N31)</f>
        <v>848153.22</v>
      </c>
      <c r="I31" s="2" t="s">
        <v>57</v>
      </c>
      <c r="J31" s="18" t="s">
        <v>20</v>
      </c>
      <c r="K31" s="18" t="s">
        <v>74</v>
      </c>
      <c r="M31" s="20">
        <v>606219.75</v>
      </c>
      <c r="N31" s="20">
        <v>241933.47</v>
      </c>
      <c r="O31" s="23" t="s">
        <v>142</v>
      </c>
    </row>
    <row r="32" spans="1:15" ht="76.5">
      <c r="A32" s="14">
        <f t="shared" si="1"/>
        <v>20</v>
      </c>
      <c r="B32" s="22"/>
      <c r="C32" s="22"/>
      <c r="D32" s="22"/>
      <c r="E32" s="1" t="s">
        <v>146</v>
      </c>
      <c r="F32" s="15" t="s">
        <v>78</v>
      </c>
      <c r="G32" s="2"/>
      <c r="H32" s="17">
        <f t="shared" si="2"/>
        <v>24999176.55</v>
      </c>
      <c r="I32" s="2" t="s">
        <v>16</v>
      </c>
      <c r="J32" s="18" t="s">
        <v>76</v>
      </c>
      <c r="K32" s="18" t="s">
        <v>77</v>
      </c>
      <c r="M32" s="20">
        <v>24999176.55</v>
      </c>
      <c r="N32" s="20"/>
      <c r="O32" s="23" t="s">
        <v>142</v>
      </c>
    </row>
    <row r="33" spans="1:15" ht="12.75">
      <c r="A33" s="14">
        <f t="shared" si="1"/>
        <v>21</v>
      </c>
      <c r="B33" s="22"/>
      <c r="C33" s="22"/>
      <c r="D33" s="22"/>
      <c r="E33" s="15" t="s">
        <v>150</v>
      </c>
      <c r="F33" s="15" t="s">
        <v>128</v>
      </c>
      <c r="G33" s="2" t="s">
        <v>118</v>
      </c>
      <c r="H33" s="17">
        <f t="shared" si="2"/>
        <v>1482600</v>
      </c>
      <c r="I33" s="2" t="s">
        <v>57</v>
      </c>
      <c r="J33" s="23" t="s">
        <v>79</v>
      </c>
      <c r="K33" s="18" t="s">
        <v>80</v>
      </c>
      <c r="M33" s="20"/>
      <c r="N33" s="20">
        <v>1482600</v>
      </c>
      <c r="O33" s="23" t="s">
        <v>142</v>
      </c>
    </row>
    <row r="34" spans="1:15" ht="38.25">
      <c r="A34" s="14">
        <f t="shared" si="1"/>
        <v>22</v>
      </c>
      <c r="B34" s="22"/>
      <c r="C34" s="22"/>
      <c r="D34" s="22"/>
      <c r="E34" s="1" t="s">
        <v>147</v>
      </c>
      <c r="F34" s="15" t="s">
        <v>82</v>
      </c>
      <c r="G34" s="2">
        <v>32</v>
      </c>
      <c r="H34" s="17">
        <f t="shared" si="2"/>
        <v>6762080.94</v>
      </c>
      <c r="I34" s="2" t="s">
        <v>16</v>
      </c>
      <c r="J34" s="23" t="s">
        <v>71</v>
      </c>
      <c r="K34" s="18" t="s">
        <v>81</v>
      </c>
      <c r="M34" s="20">
        <v>6762080.94</v>
      </c>
      <c r="N34" s="20"/>
      <c r="O34" s="23" t="s">
        <v>142</v>
      </c>
    </row>
    <row r="35" spans="1:15" ht="38.25">
      <c r="A35" s="14">
        <f t="shared" si="1"/>
        <v>23</v>
      </c>
      <c r="B35" s="22"/>
      <c r="C35" s="22"/>
      <c r="D35" s="22"/>
      <c r="E35" s="1" t="s">
        <v>147</v>
      </c>
      <c r="F35" s="15" t="s">
        <v>84</v>
      </c>
      <c r="G35" s="2" t="s">
        <v>139</v>
      </c>
      <c r="H35" s="17">
        <f t="shared" si="2"/>
        <v>11932086.82</v>
      </c>
      <c r="I35" s="2" t="s">
        <v>16</v>
      </c>
      <c r="J35" s="23" t="s">
        <v>22</v>
      </c>
      <c r="K35" s="18" t="s">
        <v>83</v>
      </c>
      <c r="M35" s="20">
        <v>11932086.82</v>
      </c>
      <c r="N35" s="20">
        <v>0</v>
      </c>
      <c r="O35" s="23" t="s">
        <v>142</v>
      </c>
    </row>
    <row r="36" spans="1:15" ht="25.5">
      <c r="A36" s="14">
        <f t="shared" si="1"/>
        <v>24</v>
      </c>
      <c r="B36" s="22"/>
      <c r="C36" s="22"/>
      <c r="D36" s="22"/>
      <c r="E36" s="15" t="s">
        <v>149</v>
      </c>
      <c r="F36" s="15" t="s">
        <v>87</v>
      </c>
      <c r="G36" s="2" t="s">
        <v>118</v>
      </c>
      <c r="H36" s="17">
        <f t="shared" si="2"/>
        <v>7310000</v>
      </c>
      <c r="I36" s="2" t="s">
        <v>16</v>
      </c>
      <c r="J36" s="23" t="s">
        <v>85</v>
      </c>
      <c r="K36" s="18" t="s">
        <v>86</v>
      </c>
      <c r="M36" s="20">
        <v>7310000</v>
      </c>
      <c r="N36" s="20"/>
      <c r="O36" s="23" t="s">
        <v>142</v>
      </c>
    </row>
    <row r="37" spans="1:15" ht="25.5">
      <c r="A37" s="14">
        <f t="shared" si="1"/>
        <v>25</v>
      </c>
      <c r="B37" s="22"/>
      <c r="C37" s="22"/>
      <c r="D37" s="22"/>
      <c r="E37" s="15" t="s">
        <v>149</v>
      </c>
      <c r="F37" s="15" t="s">
        <v>21</v>
      </c>
      <c r="G37" s="2" t="s">
        <v>122</v>
      </c>
      <c r="H37" s="17">
        <v>3599999.99</v>
      </c>
      <c r="I37" s="2" t="s">
        <v>15</v>
      </c>
      <c r="J37" s="23" t="s">
        <v>116</v>
      </c>
      <c r="K37" s="18" t="s">
        <v>117</v>
      </c>
      <c r="M37" s="20">
        <v>1946000</v>
      </c>
      <c r="N37" s="20"/>
      <c r="O37" s="23" t="s">
        <v>142</v>
      </c>
    </row>
    <row r="38" spans="1:15" ht="12.75">
      <c r="A38" s="14">
        <f t="shared" si="1"/>
        <v>26</v>
      </c>
      <c r="B38" s="22"/>
      <c r="C38" s="22"/>
      <c r="D38" s="22"/>
      <c r="E38" s="15" t="s">
        <v>148</v>
      </c>
      <c r="F38" s="36" t="s">
        <v>90</v>
      </c>
      <c r="G38" s="2"/>
      <c r="H38" s="17">
        <f t="shared" si="2"/>
        <v>0</v>
      </c>
      <c r="I38" s="2"/>
      <c r="J38" s="23" t="s">
        <v>88</v>
      </c>
      <c r="K38" s="18" t="s">
        <v>89</v>
      </c>
      <c r="M38" s="20"/>
      <c r="N38" s="20"/>
      <c r="O38" s="23" t="s">
        <v>142</v>
      </c>
    </row>
    <row r="39" spans="1:15" ht="12.75">
      <c r="A39" s="14">
        <f>A12+1</f>
        <v>37</v>
      </c>
      <c r="B39" s="22"/>
      <c r="C39" s="22"/>
      <c r="D39" s="22"/>
      <c r="E39" s="15" t="s">
        <v>151</v>
      </c>
      <c r="F39" s="15" t="s">
        <v>151</v>
      </c>
      <c r="G39" s="2" t="s">
        <v>158</v>
      </c>
      <c r="H39" s="31">
        <v>540440</v>
      </c>
      <c r="I39" s="2" t="s">
        <v>16</v>
      </c>
      <c r="J39" s="23" t="s">
        <v>153</v>
      </c>
      <c r="K39" s="18" t="s">
        <v>156</v>
      </c>
      <c r="M39" s="20"/>
      <c r="N39" s="20"/>
      <c r="O39" s="23" t="s">
        <v>142</v>
      </c>
    </row>
    <row r="40" spans="1:15" ht="12.75">
      <c r="A40" s="14">
        <f>A39+1</f>
        <v>38</v>
      </c>
      <c r="B40" s="22"/>
      <c r="C40" s="22"/>
      <c r="D40" s="22"/>
      <c r="E40" s="15" t="s">
        <v>151</v>
      </c>
      <c r="F40" s="15" t="s">
        <v>151</v>
      </c>
      <c r="G40" s="2" t="s">
        <v>159</v>
      </c>
      <c r="H40" s="31">
        <v>1856613.98</v>
      </c>
      <c r="I40" s="2" t="s">
        <v>16</v>
      </c>
      <c r="J40" s="23" t="s">
        <v>153</v>
      </c>
      <c r="K40" s="18" t="s">
        <v>157</v>
      </c>
      <c r="O40" s="23" t="s">
        <v>142</v>
      </c>
    </row>
    <row r="41" spans="1:15" ht="12.75">
      <c r="A41" s="14">
        <f>A40+1</f>
        <v>39</v>
      </c>
      <c r="B41" s="22"/>
      <c r="C41" s="22"/>
      <c r="D41" s="22"/>
      <c r="E41" s="15" t="s">
        <v>151</v>
      </c>
      <c r="F41" s="15" t="s">
        <v>151</v>
      </c>
      <c r="G41" s="2" t="s">
        <v>160</v>
      </c>
      <c r="H41" s="31">
        <v>2095316.7</v>
      </c>
      <c r="I41" s="2" t="s">
        <v>16</v>
      </c>
      <c r="J41" s="23" t="s">
        <v>152</v>
      </c>
      <c r="K41" s="18" t="s">
        <v>161</v>
      </c>
      <c r="O41" s="23" t="s">
        <v>142</v>
      </c>
    </row>
    <row r="42" spans="1:15" ht="12.75">
      <c r="A42" s="14">
        <f>A41+1</f>
        <v>40</v>
      </c>
      <c r="B42" s="22"/>
      <c r="C42" s="22"/>
      <c r="D42" s="22"/>
      <c r="E42" s="15" t="s">
        <v>151</v>
      </c>
      <c r="F42" s="15" t="s">
        <v>151</v>
      </c>
      <c r="G42" s="2" t="s">
        <v>163</v>
      </c>
      <c r="H42" s="31">
        <v>71400</v>
      </c>
      <c r="I42" s="2" t="s">
        <v>16</v>
      </c>
      <c r="J42" s="23" t="s">
        <v>152</v>
      </c>
      <c r="K42" s="18" t="s">
        <v>162</v>
      </c>
      <c r="O42" s="23" t="s">
        <v>142</v>
      </c>
    </row>
    <row r="43" spans="1:15" ht="12.75">
      <c r="A43" s="14">
        <f>A42+1</f>
        <v>41</v>
      </c>
      <c r="B43" s="22"/>
      <c r="C43" s="22"/>
      <c r="D43" s="22"/>
      <c r="E43" s="15" t="s">
        <v>151</v>
      </c>
      <c r="F43" s="15" t="s">
        <v>151</v>
      </c>
      <c r="G43" s="2" t="s">
        <v>164</v>
      </c>
      <c r="H43" s="31">
        <v>1223722.26</v>
      </c>
      <c r="I43" s="2" t="s">
        <v>16</v>
      </c>
      <c r="J43" s="23" t="s">
        <v>152</v>
      </c>
      <c r="K43" s="18" t="s">
        <v>165</v>
      </c>
      <c r="O43" s="23" t="s">
        <v>142</v>
      </c>
    </row>
    <row r="44" spans="1:15" ht="12.75">
      <c r="A44" s="14">
        <f>A38+1</f>
        <v>27</v>
      </c>
      <c r="B44" s="22"/>
      <c r="C44" s="22"/>
      <c r="D44" s="22"/>
      <c r="E44" s="15" t="s">
        <v>150</v>
      </c>
      <c r="F44" s="15" t="s">
        <v>93</v>
      </c>
      <c r="G44" s="37" t="s">
        <v>137</v>
      </c>
      <c r="H44" s="17">
        <f t="shared" si="2"/>
        <v>2006729.1</v>
      </c>
      <c r="I44" s="2" t="s">
        <v>15</v>
      </c>
      <c r="J44" s="23" t="s">
        <v>91</v>
      </c>
      <c r="K44" s="18" t="s">
        <v>92</v>
      </c>
      <c r="M44" s="20">
        <v>2006729.1</v>
      </c>
      <c r="N44" s="20"/>
      <c r="O44" s="23" t="s">
        <v>143</v>
      </c>
    </row>
    <row r="45" spans="1:15" ht="12.75">
      <c r="A45" s="14">
        <f t="shared" si="1"/>
        <v>28</v>
      </c>
      <c r="B45" s="22"/>
      <c r="C45" s="22"/>
      <c r="D45" s="22"/>
      <c r="E45" s="15" t="s">
        <v>150</v>
      </c>
      <c r="F45" s="15" t="s">
        <v>96</v>
      </c>
      <c r="G45" s="2" t="s">
        <v>127</v>
      </c>
      <c r="H45" s="17">
        <f t="shared" si="2"/>
        <v>1687806.6600000001</v>
      </c>
      <c r="I45" s="2" t="s">
        <v>57</v>
      </c>
      <c r="J45" s="23" t="s">
        <v>94</v>
      </c>
      <c r="K45" s="18" t="s">
        <v>95</v>
      </c>
      <c r="M45" s="20">
        <v>944000</v>
      </c>
      <c r="N45" s="20">
        <v>743806.66</v>
      </c>
      <c r="O45" s="23" t="s">
        <v>143</v>
      </c>
    </row>
    <row r="46" spans="1:15" ht="76.5">
      <c r="A46" s="14">
        <f t="shared" si="1"/>
        <v>29</v>
      </c>
      <c r="B46" s="22"/>
      <c r="C46" s="22"/>
      <c r="D46" s="22"/>
      <c r="E46" s="1" t="s">
        <v>146</v>
      </c>
      <c r="F46" s="15" t="s">
        <v>99</v>
      </c>
      <c r="G46" s="2" t="s">
        <v>120</v>
      </c>
      <c r="H46" s="17">
        <f t="shared" si="2"/>
        <v>885590.02</v>
      </c>
      <c r="I46" s="2" t="s">
        <v>57</v>
      </c>
      <c r="J46" s="23" t="s">
        <v>97</v>
      </c>
      <c r="K46" s="18" t="s">
        <v>98</v>
      </c>
      <c r="M46" s="20"/>
      <c r="N46" s="20">
        <v>885590.02</v>
      </c>
      <c r="O46" s="23" t="s">
        <v>143</v>
      </c>
    </row>
    <row r="47" spans="1:15" ht="25.5">
      <c r="A47" s="14">
        <f t="shared" si="1"/>
        <v>30</v>
      </c>
      <c r="B47" s="22"/>
      <c r="C47" s="22"/>
      <c r="D47" s="22"/>
      <c r="E47" s="15" t="s">
        <v>150</v>
      </c>
      <c r="F47" s="15" t="s">
        <v>102</v>
      </c>
      <c r="G47" s="2" t="s">
        <v>118</v>
      </c>
      <c r="H47" s="17">
        <f t="shared" si="2"/>
        <v>2953296.92</v>
      </c>
      <c r="I47" s="2" t="s">
        <v>57</v>
      </c>
      <c r="J47" s="23" t="s">
        <v>100</v>
      </c>
      <c r="K47" s="18" t="s">
        <v>101</v>
      </c>
      <c r="M47" s="20"/>
      <c r="N47" s="20">
        <v>2953296.92</v>
      </c>
      <c r="O47" s="23" t="s">
        <v>143</v>
      </c>
    </row>
    <row r="48" spans="1:15" ht="25.5">
      <c r="A48" s="14">
        <f t="shared" si="1"/>
        <v>31</v>
      </c>
      <c r="B48" s="22"/>
      <c r="C48" s="22"/>
      <c r="D48" s="22"/>
      <c r="E48" s="15" t="s">
        <v>149</v>
      </c>
      <c r="F48" s="15" t="s">
        <v>104</v>
      </c>
      <c r="G48" s="2" t="s">
        <v>119</v>
      </c>
      <c r="H48" s="17">
        <f t="shared" si="2"/>
        <v>7552000</v>
      </c>
      <c r="I48" s="2" t="s">
        <v>16</v>
      </c>
      <c r="J48" s="23" t="s">
        <v>24</v>
      </c>
      <c r="K48" s="18" t="s">
        <v>103</v>
      </c>
      <c r="M48" s="20">
        <v>0</v>
      </c>
      <c r="N48" s="20">
        <v>7552000</v>
      </c>
      <c r="O48" s="23" t="s">
        <v>143</v>
      </c>
    </row>
    <row r="49" spans="1:15" ht="25.5">
      <c r="A49" s="14">
        <f t="shared" si="1"/>
        <v>32</v>
      </c>
      <c r="B49" s="22"/>
      <c r="C49" s="22"/>
      <c r="D49" s="22"/>
      <c r="E49" s="15" t="s">
        <v>150</v>
      </c>
      <c r="F49" s="15" t="s">
        <v>106</v>
      </c>
      <c r="G49" s="2" t="s">
        <v>118</v>
      </c>
      <c r="H49" s="17">
        <f t="shared" si="2"/>
        <v>710000</v>
      </c>
      <c r="I49" s="2" t="s">
        <v>57</v>
      </c>
      <c r="J49" s="23" t="s">
        <v>14</v>
      </c>
      <c r="K49" s="18" t="s">
        <v>105</v>
      </c>
      <c r="M49" s="20">
        <v>710000</v>
      </c>
      <c r="N49" s="20"/>
      <c r="O49" s="23" t="s">
        <v>144</v>
      </c>
    </row>
    <row r="50" spans="1:15" ht="38.25">
      <c r="A50" s="14">
        <f t="shared" si="1"/>
        <v>33</v>
      </c>
      <c r="B50" s="22"/>
      <c r="C50" s="22"/>
      <c r="D50" s="22"/>
      <c r="E50" s="15" t="s">
        <v>150</v>
      </c>
      <c r="F50" s="15" t="s">
        <v>109</v>
      </c>
      <c r="G50" s="2" t="s">
        <v>121</v>
      </c>
      <c r="H50" s="17">
        <f t="shared" si="2"/>
        <v>835268.89</v>
      </c>
      <c r="I50" s="2" t="s">
        <v>57</v>
      </c>
      <c r="J50" s="23" t="s">
        <v>107</v>
      </c>
      <c r="K50" s="18" t="s">
        <v>108</v>
      </c>
      <c r="M50" s="20"/>
      <c r="N50" s="20">
        <v>835268.89</v>
      </c>
      <c r="O50" s="23" t="s">
        <v>145</v>
      </c>
    </row>
    <row r="51" spans="1:15" ht="25.5">
      <c r="A51" s="14">
        <f t="shared" si="1"/>
        <v>34</v>
      </c>
      <c r="B51" s="22"/>
      <c r="C51" s="22"/>
      <c r="D51" s="22"/>
      <c r="E51" s="15" t="s">
        <v>150</v>
      </c>
      <c r="F51" s="15" t="s">
        <v>112</v>
      </c>
      <c r="G51" s="22" t="s">
        <v>118</v>
      </c>
      <c r="H51" s="17">
        <f t="shared" si="2"/>
        <v>932200</v>
      </c>
      <c r="I51" s="2"/>
      <c r="J51" s="23" t="s">
        <v>110</v>
      </c>
      <c r="K51" s="18" t="s">
        <v>111</v>
      </c>
      <c r="M51" s="20">
        <v>932200</v>
      </c>
      <c r="N51" s="20"/>
      <c r="O51" s="23" t="s">
        <v>145</v>
      </c>
    </row>
    <row r="52" spans="1:15" ht="38.25">
      <c r="A52" s="14">
        <f t="shared" si="1"/>
        <v>35</v>
      </c>
      <c r="B52" s="22"/>
      <c r="C52" s="22"/>
      <c r="D52" s="22"/>
      <c r="E52" s="1" t="s">
        <v>147</v>
      </c>
      <c r="F52" s="15" t="s">
        <v>115</v>
      </c>
      <c r="G52" s="22" t="s">
        <v>138</v>
      </c>
      <c r="H52" s="17">
        <f t="shared" si="2"/>
        <v>496862</v>
      </c>
      <c r="I52" s="2"/>
      <c r="J52" s="23" t="s">
        <v>113</v>
      </c>
      <c r="K52" s="18" t="s">
        <v>114</v>
      </c>
      <c r="M52" s="20"/>
      <c r="N52" s="20">
        <v>496862</v>
      </c>
      <c r="O52" s="23" t="s">
        <v>145</v>
      </c>
    </row>
    <row r="54" ht="12.75">
      <c r="G54" s="3">
        <f>11000+43834+1500</f>
        <v>56334</v>
      </c>
    </row>
    <row r="55" ht="12.75">
      <c r="G55" s="3">
        <f>44.9+22.694</f>
        <v>67.594</v>
      </c>
    </row>
    <row r="82" ht="12.75">
      <c r="H82" s="40">
        <f>SUBTOTAL(9,H12:H52)</f>
        <v>159199288.39719996</v>
      </c>
    </row>
    <row r="87" ht="12.75">
      <c r="H87" s="24">
        <f>H82-март!G19</f>
        <v>79682092.13719995</v>
      </c>
    </row>
  </sheetData>
  <sheetProtection/>
  <autoFilter ref="A10:O52"/>
  <mergeCells count="3">
    <mergeCell ref="A6:I6"/>
    <mergeCell ref="A8:I8"/>
    <mergeCell ref="A7:I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SheetLayoutView="100" zoomScalePageLayoutView="0" workbookViewId="0" topLeftCell="A1">
      <selection activeCell="E28" sqref="E28"/>
    </sheetView>
  </sheetViews>
  <sheetFormatPr defaultColWidth="9.00390625" defaultRowHeight="12.75"/>
  <cols>
    <col min="1" max="1" width="7.00390625" style="3" customWidth="1"/>
    <col min="2" max="2" width="12.625" style="4" customWidth="1"/>
    <col min="3" max="3" width="10.75390625" style="4" customWidth="1"/>
    <col min="4" max="4" width="20.00390625" style="4" customWidth="1"/>
    <col min="5" max="5" width="40.25390625" style="5" customWidth="1"/>
    <col min="6" max="6" width="20.00390625" style="3" customWidth="1"/>
    <col min="7" max="7" width="20.00390625" style="4" customWidth="1"/>
    <col min="8" max="8" width="22.375" style="3" customWidth="1"/>
    <col min="9" max="9" width="9.125" style="23" customWidth="1"/>
    <col min="10" max="16384" width="9.125" style="4" customWidth="1"/>
  </cols>
  <sheetData>
    <row r="1" ht="12.75">
      <c r="H1" s="3" t="s">
        <v>6</v>
      </c>
    </row>
    <row r="2" ht="12.75">
      <c r="H2" s="3" t="s">
        <v>2</v>
      </c>
    </row>
    <row r="3" ht="12.75">
      <c r="H3" s="3" t="s">
        <v>3</v>
      </c>
    </row>
    <row r="4" spans="1:9" s="8" customFormat="1" ht="15.75">
      <c r="A4" s="7"/>
      <c r="E4" s="9"/>
      <c r="F4" s="7"/>
      <c r="H4" s="7"/>
      <c r="I4" s="25"/>
    </row>
    <row r="5" spans="1:9" s="8" customFormat="1" ht="15.75">
      <c r="A5" s="7"/>
      <c r="E5" s="9"/>
      <c r="F5" s="7"/>
      <c r="H5" s="7"/>
      <c r="I5" s="25"/>
    </row>
    <row r="6" spans="1:8" ht="16.5">
      <c r="A6" s="43" t="s">
        <v>7</v>
      </c>
      <c r="B6" s="43"/>
      <c r="C6" s="43"/>
      <c r="D6" s="43"/>
      <c r="E6" s="43"/>
      <c r="F6" s="43"/>
      <c r="G6" s="43"/>
      <c r="H6" s="43"/>
    </row>
    <row r="7" spans="1:8" ht="16.5">
      <c r="A7" s="43" t="s">
        <v>168</v>
      </c>
      <c r="B7" s="43"/>
      <c r="C7" s="43"/>
      <c r="D7" s="43"/>
      <c r="E7" s="43"/>
      <c r="F7" s="43"/>
      <c r="G7" s="43"/>
      <c r="H7" s="43"/>
    </row>
    <row r="8" spans="1:8" ht="16.5">
      <c r="A8" s="43"/>
      <c r="B8" s="43"/>
      <c r="C8" s="43"/>
      <c r="D8" s="43"/>
      <c r="E8" s="43"/>
      <c r="F8" s="43"/>
      <c r="G8" s="43"/>
      <c r="H8" s="43"/>
    </row>
    <row r="9" spans="1:9" s="8" customFormat="1" ht="15.75">
      <c r="A9" s="7"/>
      <c r="E9" s="9"/>
      <c r="F9" s="7"/>
      <c r="H9" s="7"/>
      <c r="I9" s="25"/>
    </row>
    <row r="10" spans="1:9" s="11" customFormat="1" ht="90">
      <c r="A10" s="10" t="s">
        <v>0</v>
      </c>
      <c r="B10" s="10" t="s">
        <v>1</v>
      </c>
      <c r="C10" s="10" t="s">
        <v>5</v>
      </c>
      <c r="D10" s="10" t="s">
        <v>4</v>
      </c>
      <c r="E10" s="10" t="s">
        <v>8</v>
      </c>
      <c r="F10" s="10" t="s">
        <v>9</v>
      </c>
      <c r="G10" s="10" t="s">
        <v>10</v>
      </c>
      <c r="H10" s="10" t="s">
        <v>11</v>
      </c>
      <c r="I10" s="27"/>
    </row>
    <row r="11" spans="1:9" s="13" customFormat="1" ht="11.25">
      <c r="A11" s="12">
        <v>1</v>
      </c>
      <c r="B11" s="12">
        <v>2</v>
      </c>
      <c r="C11" s="12">
        <v>3</v>
      </c>
      <c r="D11" s="12">
        <v>4</v>
      </c>
      <c r="E11" s="10">
        <v>5</v>
      </c>
      <c r="F11" s="12">
        <v>6</v>
      </c>
      <c r="G11" s="12">
        <v>7</v>
      </c>
      <c r="H11" s="12">
        <v>8</v>
      </c>
      <c r="I11" s="29"/>
    </row>
    <row r="12" spans="1:8" ht="12.75">
      <c r="A12" s="14" t="s">
        <v>12</v>
      </c>
      <c r="B12" s="22"/>
      <c r="C12" s="22"/>
      <c r="D12" s="22"/>
      <c r="E12" s="15" t="s">
        <v>151</v>
      </c>
      <c r="F12" s="2" t="str">
        <f>'2016'!G12</f>
        <v>51,308т</v>
      </c>
      <c r="G12" s="38">
        <f>'2016'!H12</f>
        <v>4008233.01</v>
      </c>
      <c r="H12" s="2" t="str">
        <f>'2016'!I12</f>
        <v>конкурс</v>
      </c>
    </row>
    <row r="13" spans="1:9" s="21" customFormat="1" ht="76.5">
      <c r="A13" s="14" t="s">
        <v>169</v>
      </c>
      <c r="B13" s="22"/>
      <c r="C13" s="22"/>
      <c r="D13" s="22"/>
      <c r="E13" s="1" t="s">
        <v>146</v>
      </c>
      <c r="F13" s="6" t="s">
        <v>176</v>
      </c>
      <c r="G13" s="36">
        <f>'2016'!H13+'2016'!H14+'2016'!H16+'2016'!H17+'2016'!H18+'2016'!H20</f>
        <v>23635449.497199997</v>
      </c>
      <c r="H13" s="16" t="s">
        <v>175</v>
      </c>
      <c r="I13" s="34"/>
    </row>
    <row r="14" spans="1:8" ht="12.75">
      <c r="A14" s="14" t="s">
        <v>170</v>
      </c>
      <c r="B14" s="22"/>
      <c r="C14" s="22"/>
      <c r="D14" s="22"/>
      <c r="E14" s="15" t="s">
        <v>150</v>
      </c>
      <c r="F14" s="15" t="s">
        <v>119</v>
      </c>
      <c r="G14" s="36">
        <f>'2016'!H15+'2016'!H21</f>
        <v>4316200</v>
      </c>
      <c r="H14" s="3" t="s">
        <v>175</v>
      </c>
    </row>
    <row r="15" spans="1:10" s="23" customFormat="1" ht="12.75">
      <c r="A15" s="14" t="s">
        <v>171</v>
      </c>
      <c r="B15" s="22"/>
      <c r="C15" s="22"/>
      <c r="D15" s="22"/>
      <c r="E15" s="15" t="s">
        <v>149</v>
      </c>
      <c r="F15" s="2">
        <f>'2016'!G19</f>
        <v>1</v>
      </c>
      <c r="G15" s="36">
        <f>'2016'!H19</f>
        <v>4366000</v>
      </c>
      <c r="H15" s="2" t="str">
        <f>'2016'!I19</f>
        <v>котировка</v>
      </c>
      <c r="J15" s="4"/>
    </row>
    <row r="16" spans="1:10" s="23" customFormat="1" ht="12.75">
      <c r="A16" s="14" t="s">
        <v>172</v>
      </c>
      <c r="B16" s="22"/>
      <c r="C16" s="22"/>
      <c r="D16" s="22"/>
      <c r="E16" s="15" t="s">
        <v>166</v>
      </c>
      <c r="F16" s="38">
        <v>0</v>
      </c>
      <c r="G16" s="38">
        <v>0</v>
      </c>
      <c r="H16" s="38">
        <v>0</v>
      </c>
      <c r="J16" s="4"/>
    </row>
    <row r="17" spans="1:10" s="23" customFormat="1" ht="38.25">
      <c r="A17" s="14" t="s">
        <v>173</v>
      </c>
      <c r="B17" s="22"/>
      <c r="C17" s="22"/>
      <c r="D17" s="22"/>
      <c r="E17" s="1" t="s">
        <v>147</v>
      </c>
      <c r="F17" s="38">
        <v>0</v>
      </c>
      <c r="G17" s="38">
        <v>0</v>
      </c>
      <c r="H17" s="38">
        <v>0</v>
      </c>
      <c r="J17" s="4"/>
    </row>
    <row r="18" spans="1:10" s="23" customFormat="1" ht="12.75">
      <c r="A18" s="14" t="s">
        <v>174</v>
      </c>
      <c r="B18" s="22"/>
      <c r="C18" s="22"/>
      <c r="D18" s="22"/>
      <c r="E18" s="15" t="s">
        <v>148</v>
      </c>
      <c r="F18" s="38">
        <v>0</v>
      </c>
      <c r="G18" s="38">
        <v>0</v>
      </c>
      <c r="H18" s="38">
        <v>0</v>
      </c>
      <c r="J18" s="4"/>
    </row>
    <row r="19" ht="12.75">
      <c r="G19" s="39">
        <f>SUM(G12:G18)</f>
        <v>36325882.507199995</v>
      </c>
    </row>
  </sheetData>
  <sheetProtection/>
  <mergeCells count="3">
    <mergeCell ref="A6:H6"/>
    <mergeCell ref="A7:H7"/>
    <mergeCell ref="A8:H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zoomScalePageLayoutView="0" workbookViewId="0" topLeftCell="A1">
      <selection activeCell="F13" sqref="F13"/>
    </sheetView>
  </sheetViews>
  <sheetFormatPr defaultColWidth="9.00390625" defaultRowHeight="12.75"/>
  <cols>
    <col min="1" max="1" width="7.00390625" style="3" customWidth="1"/>
    <col min="2" max="2" width="12.625" style="4" customWidth="1"/>
    <col min="3" max="3" width="10.75390625" style="4" customWidth="1"/>
    <col min="4" max="4" width="20.00390625" style="4" customWidth="1"/>
    <col min="5" max="5" width="40.25390625" style="5" customWidth="1"/>
    <col min="6" max="6" width="20.00390625" style="3" customWidth="1"/>
    <col min="7" max="7" width="20.00390625" style="4" customWidth="1"/>
    <col min="8" max="8" width="23.75390625" style="3" customWidth="1"/>
    <col min="9" max="9" width="9.125" style="23" customWidth="1"/>
    <col min="10" max="16384" width="9.125" style="4" customWidth="1"/>
  </cols>
  <sheetData>
    <row r="1" ht="12.75">
      <c r="H1" s="3" t="s">
        <v>6</v>
      </c>
    </row>
    <row r="2" ht="12.75">
      <c r="H2" s="3" t="s">
        <v>2</v>
      </c>
    </row>
    <row r="3" ht="12.75">
      <c r="H3" s="3" t="s">
        <v>3</v>
      </c>
    </row>
    <row r="4" spans="1:9" s="8" customFormat="1" ht="15.75">
      <c r="A4" s="7"/>
      <c r="E4" s="9"/>
      <c r="F4" s="7"/>
      <c r="H4" s="7"/>
      <c r="I4" s="25"/>
    </row>
    <row r="5" spans="1:9" s="8" customFormat="1" ht="15.75">
      <c r="A5" s="7"/>
      <c r="E5" s="9"/>
      <c r="F5" s="7"/>
      <c r="H5" s="7"/>
      <c r="I5" s="25"/>
    </row>
    <row r="6" spans="1:8" ht="16.5">
      <c r="A6" s="43" t="s">
        <v>7</v>
      </c>
      <c r="B6" s="43"/>
      <c r="C6" s="43"/>
      <c r="D6" s="43"/>
      <c r="E6" s="43"/>
      <c r="F6" s="43"/>
      <c r="G6" s="43"/>
      <c r="H6" s="43"/>
    </row>
    <row r="7" spans="1:8" ht="16.5">
      <c r="A7" s="43" t="s">
        <v>177</v>
      </c>
      <c r="B7" s="43"/>
      <c r="C7" s="43"/>
      <c r="D7" s="43"/>
      <c r="E7" s="43"/>
      <c r="F7" s="43"/>
      <c r="G7" s="43"/>
      <c r="H7" s="43"/>
    </row>
    <row r="8" spans="1:8" ht="16.5">
      <c r="A8" s="43"/>
      <c r="B8" s="43"/>
      <c r="C8" s="43"/>
      <c r="D8" s="43"/>
      <c r="E8" s="43"/>
      <c r="F8" s="43"/>
      <c r="G8" s="43"/>
      <c r="H8" s="43"/>
    </row>
    <row r="9" spans="1:9" s="8" customFormat="1" ht="15.75">
      <c r="A9" s="7"/>
      <c r="E9" s="9"/>
      <c r="F9" s="7"/>
      <c r="H9" s="7"/>
      <c r="I9" s="25"/>
    </row>
    <row r="10" spans="1:9" s="11" customFormat="1" ht="90">
      <c r="A10" s="10" t="s">
        <v>0</v>
      </c>
      <c r="B10" s="10" t="s">
        <v>1</v>
      </c>
      <c r="C10" s="10" t="s">
        <v>5</v>
      </c>
      <c r="D10" s="10" t="s">
        <v>4</v>
      </c>
      <c r="E10" s="10" t="s">
        <v>8</v>
      </c>
      <c r="F10" s="10" t="s">
        <v>9</v>
      </c>
      <c r="G10" s="10" t="s">
        <v>10</v>
      </c>
      <c r="H10" s="10" t="s">
        <v>11</v>
      </c>
      <c r="I10" s="27"/>
    </row>
    <row r="11" spans="1:9" s="13" customFormat="1" ht="11.25">
      <c r="A11" s="12">
        <v>1</v>
      </c>
      <c r="B11" s="12">
        <v>2</v>
      </c>
      <c r="C11" s="12">
        <v>3</v>
      </c>
      <c r="D11" s="12">
        <v>4</v>
      </c>
      <c r="E11" s="10">
        <v>5</v>
      </c>
      <c r="F11" s="12">
        <v>6</v>
      </c>
      <c r="G11" s="12">
        <v>7</v>
      </c>
      <c r="H11" s="12">
        <v>8</v>
      </c>
      <c r="I11" s="29"/>
    </row>
    <row r="12" spans="1:8" ht="12.75">
      <c r="A12" s="14" t="s">
        <v>12</v>
      </c>
      <c r="B12" s="22"/>
      <c r="C12" s="22"/>
      <c r="D12" s="22"/>
      <c r="E12" s="15" t="s">
        <v>151</v>
      </c>
      <c r="F12" s="38">
        <v>0</v>
      </c>
      <c r="G12" s="38">
        <v>0</v>
      </c>
      <c r="H12" s="38">
        <v>0</v>
      </c>
    </row>
    <row r="13" spans="1:9" s="21" customFormat="1" ht="76.5">
      <c r="A13" s="14" t="s">
        <v>169</v>
      </c>
      <c r="B13" s="22"/>
      <c r="C13" s="22"/>
      <c r="D13" s="22"/>
      <c r="E13" s="1" t="s">
        <v>146</v>
      </c>
      <c r="F13" s="16" t="s">
        <v>180</v>
      </c>
      <c r="G13" s="36">
        <f>'2016'!H23+'2016'!H24+'2016'!H25+'2016'!H27</f>
        <v>17980536.04</v>
      </c>
      <c r="H13" s="16" t="s">
        <v>179</v>
      </c>
      <c r="I13" s="34"/>
    </row>
    <row r="14" spans="1:8" ht="12.75">
      <c r="A14" s="14" t="s">
        <v>170</v>
      </c>
      <c r="B14" s="22"/>
      <c r="C14" s="22"/>
      <c r="D14" s="22"/>
      <c r="E14" s="15" t="s">
        <v>150</v>
      </c>
      <c r="F14" s="2" t="s">
        <v>127</v>
      </c>
      <c r="G14" s="36">
        <f>'2016'!H22+'2016'!H28</f>
        <v>3193000</v>
      </c>
      <c r="H14" s="16" t="s">
        <v>178</v>
      </c>
    </row>
    <row r="15" spans="1:10" s="23" customFormat="1" ht="12.75">
      <c r="A15" s="14" t="s">
        <v>171</v>
      </c>
      <c r="B15" s="22"/>
      <c r="C15" s="22"/>
      <c r="D15" s="22"/>
      <c r="E15" s="15" t="s">
        <v>149</v>
      </c>
      <c r="F15" s="2">
        <f>'2016'!G26</f>
        <v>1</v>
      </c>
      <c r="G15" s="2">
        <f>'2016'!H26</f>
        <v>4122920</v>
      </c>
      <c r="H15" s="16" t="str">
        <f>'2016'!I26</f>
        <v>котировка</v>
      </c>
      <c r="J15" s="4"/>
    </row>
    <row r="16" spans="1:10" s="23" customFormat="1" ht="12.75">
      <c r="A16" s="14" t="s">
        <v>172</v>
      </c>
      <c r="B16" s="22"/>
      <c r="C16" s="22"/>
      <c r="D16" s="22"/>
      <c r="E16" s="15" t="s">
        <v>166</v>
      </c>
      <c r="F16" s="38">
        <v>0</v>
      </c>
      <c r="G16" s="38">
        <v>0</v>
      </c>
      <c r="H16" s="41">
        <v>0</v>
      </c>
      <c r="J16" s="4"/>
    </row>
    <row r="17" spans="1:10" s="23" customFormat="1" ht="38.25">
      <c r="A17" s="14" t="s">
        <v>173</v>
      </c>
      <c r="B17" s="22"/>
      <c r="C17" s="22"/>
      <c r="D17" s="22"/>
      <c r="E17" s="1" t="s">
        <v>147</v>
      </c>
      <c r="F17" s="38">
        <v>0</v>
      </c>
      <c r="G17" s="38">
        <v>0</v>
      </c>
      <c r="H17" s="41">
        <v>0</v>
      </c>
      <c r="J17" s="4"/>
    </row>
    <row r="18" spans="1:10" s="23" customFormat="1" ht="12.75">
      <c r="A18" s="14" t="s">
        <v>174</v>
      </c>
      <c r="B18" s="22"/>
      <c r="C18" s="22"/>
      <c r="D18" s="22"/>
      <c r="E18" s="15" t="s">
        <v>148</v>
      </c>
      <c r="F18" s="38">
        <v>0</v>
      </c>
      <c r="G18" s="38">
        <v>0</v>
      </c>
      <c r="H18" s="38">
        <v>0</v>
      </c>
      <c r="J18" s="4"/>
    </row>
    <row r="19" ht="12.75">
      <c r="G19" s="39">
        <f>SUM(G12:G18)</f>
        <v>25296456.04</v>
      </c>
    </row>
  </sheetData>
  <sheetProtection/>
  <mergeCells count="3">
    <mergeCell ref="A6:H6"/>
    <mergeCell ref="A7:H7"/>
    <mergeCell ref="A8:H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zoomScalePageLayoutView="0" workbookViewId="0" topLeftCell="A1">
      <selection activeCell="G23" sqref="G23"/>
    </sheetView>
  </sheetViews>
  <sheetFormatPr defaultColWidth="9.00390625" defaultRowHeight="12.75"/>
  <cols>
    <col min="1" max="1" width="7.00390625" style="3" customWidth="1"/>
    <col min="2" max="2" width="12.625" style="4" customWidth="1"/>
    <col min="3" max="3" width="10.75390625" style="4" customWidth="1"/>
    <col min="4" max="4" width="20.00390625" style="4" customWidth="1"/>
    <col min="5" max="5" width="40.25390625" style="5" customWidth="1"/>
    <col min="6" max="6" width="20.00390625" style="3" customWidth="1"/>
    <col min="7" max="7" width="20.00390625" style="4" customWidth="1"/>
    <col min="8" max="8" width="23.75390625" style="3" customWidth="1"/>
    <col min="9" max="9" width="9.125" style="23" customWidth="1"/>
    <col min="10" max="16384" width="9.125" style="4" customWidth="1"/>
  </cols>
  <sheetData>
    <row r="1" ht="12.75">
      <c r="H1" s="3" t="s">
        <v>6</v>
      </c>
    </row>
    <row r="2" ht="12.75">
      <c r="H2" s="3" t="s">
        <v>2</v>
      </c>
    </row>
    <row r="3" ht="12.75">
      <c r="H3" s="3" t="s">
        <v>3</v>
      </c>
    </row>
    <row r="4" spans="1:9" s="8" customFormat="1" ht="15.75">
      <c r="A4" s="7"/>
      <c r="E4" s="9"/>
      <c r="F4" s="7"/>
      <c r="H4" s="7"/>
      <c r="I4" s="25"/>
    </row>
    <row r="5" spans="1:9" s="8" customFormat="1" ht="15.75">
      <c r="A5" s="7"/>
      <c r="E5" s="9"/>
      <c r="F5" s="7"/>
      <c r="H5" s="7"/>
      <c r="I5" s="25"/>
    </row>
    <row r="6" spans="1:8" ht="16.5">
      <c r="A6" s="43" t="s">
        <v>7</v>
      </c>
      <c r="B6" s="43"/>
      <c r="C6" s="43"/>
      <c r="D6" s="43"/>
      <c r="E6" s="43"/>
      <c r="F6" s="43"/>
      <c r="G6" s="43"/>
      <c r="H6" s="43"/>
    </row>
    <row r="7" spans="1:8" ht="16.5">
      <c r="A7" s="43" t="s">
        <v>181</v>
      </c>
      <c r="B7" s="43"/>
      <c r="C7" s="43"/>
      <c r="D7" s="43"/>
      <c r="E7" s="43"/>
      <c r="F7" s="43"/>
      <c r="G7" s="43"/>
      <c r="H7" s="43"/>
    </row>
    <row r="8" spans="1:8" ht="16.5">
      <c r="A8" s="43"/>
      <c r="B8" s="43"/>
      <c r="C8" s="43"/>
      <c r="D8" s="43"/>
      <c r="E8" s="43"/>
      <c r="F8" s="43"/>
      <c r="G8" s="43"/>
      <c r="H8" s="43"/>
    </row>
    <row r="9" spans="1:9" s="8" customFormat="1" ht="15.75">
      <c r="A9" s="7"/>
      <c r="E9" s="9"/>
      <c r="F9" s="7"/>
      <c r="H9" s="7"/>
      <c r="I9" s="25"/>
    </row>
    <row r="10" spans="1:9" s="11" customFormat="1" ht="90">
      <c r="A10" s="10" t="s">
        <v>0</v>
      </c>
      <c r="B10" s="10" t="s">
        <v>1</v>
      </c>
      <c r="C10" s="10" t="s">
        <v>5</v>
      </c>
      <c r="D10" s="10" t="s">
        <v>4</v>
      </c>
      <c r="E10" s="10" t="s">
        <v>8</v>
      </c>
      <c r="F10" s="10" t="s">
        <v>9</v>
      </c>
      <c r="G10" s="10" t="s">
        <v>10</v>
      </c>
      <c r="H10" s="10" t="s">
        <v>11</v>
      </c>
      <c r="I10" s="27"/>
    </row>
    <row r="11" spans="1:9" s="13" customFormat="1" ht="11.25">
      <c r="A11" s="12">
        <v>1</v>
      </c>
      <c r="B11" s="12">
        <v>2</v>
      </c>
      <c r="C11" s="12">
        <v>3</v>
      </c>
      <c r="D11" s="12">
        <v>4</v>
      </c>
      <c r="E11" s="10">
        <v>5</v>
      </c>
      <c r="F11" s="12">
        <v>6</v>
      </c>
      <c r="G11" s="12">
        <v>7</v>
      </c>
      <c r="H11" s="12">
        <v>8</v>
      </c>
      <c r="I11" s="29"/>
    </row>
    <row r="12" spans="1:8" ht="12.75">
      <c r="A12" s="14" t="s">
        <v>12</v>
      </c>
      <c r="B12" s="22"/>
      <c r="C12" s="22"/>
      <c r="D12" s="22"/>
      <c r="E12" s="15" t="s">
        <v>151</v>
      </c>
      <c r="F12" s="38" t="s">
        <v>185</v>
      </c>
      <c r="G12" s="38">
        <f>'2016'!H39+'2016'!H40+'2016'!H41+'2016'!H42+'2016'!H43</f>
        <v>5787492.9399999995</v>
      </c>
      <c r="H12" s="38" t="s">
        <v>16</v>
      </c>
    </row>
    <row r="13" spans="1:9" s="21" customFormat="1" ht="76.5">
      <c r="A13" s="14" t="s">
        <v>169</v>
      </c>
      <c r="B13" s="22"/>
      <c r="C13" s="22"/>
      <c r="D13" s="22"/>
      <c r="E13" s="1" t="s">
        <v>146</v>
      </c>
      <c r="F13" s="16" t="str">
        <f>'2016'!G29</f>
        <v>228 шт.</v>
      </c>
      <c r="G13" s="38">
        <f>'2016'!H29+'2016'!H32</f>
        <v>26259782.35</v>
      </c>
      <c r="H13" s="16" t="s">
        <v>182</v>
      </c>
      <c r="I13" s="34"/>
    </row>
    <row r="14" spans="1:8" ht="12.75">
      <c r="A14" s="14" t="s">
        <v>170</v>
      </c>
      <c r="B14" s="22"/>
      <c r="C14" s="22"/>
      <c r="D14" s="22"/>
      <c r="E14" s="15" t="s">
        <v>150</v>
      </c>
      <c r="F14" s="2" t="str">
        <f>'2016'!G33</f>
        <v>1 шт.</v>
      </c>
      <c r="G14" s="38">
        <f>'2016'!H33</f>
        <v>1482600</v>
      </c>
      <c r="H14" s="2" t="str">
        <f>'2016'!I33</f>
        <v>котировка</v>
      </c>
    </row>
    <row r="15" spans="1:10" s="23" customFormat="1" ht="12.75">
      <c r="A15" s="14" t="s">
        <v>171</v>
      </c>
      <c r="B15" s="22"/>
      <c r="C15" s="22"/>
      <c r="D15" s="22"/>
      <c r="E15" s="15" t="s">
        <v>149</v>
      </c>
      <c r="F15" s="2" t="s">
        <v>183</v>
      </c>
      <c r="G15" s="38">
        <f>'2016'!H30+'2016'!H36+'2016'!H37</f>
        <v>26444999.990000002</v>
      </c>
      <c r="H15" s="16" t="s">
        <v>184</v>
      </c>
      <c r="J15" s="4"/>
    </row>
    <row r="16" spans="1:10" s="23" customFormat="1" ht="12.75">
      <c r="A16" s="14" t="s">
        <v>172</v>
      </c>
      <c r="B16" s="22"/>
      <c r="C16" s="22"/>
      <c r="D16" s="22"/>
      <c r="E16" s="15" t="s">
        <v>166</v>
      </c>
      <c r="F16" s="38" t="str">
        <f>'2016'!G31</f>
        <v>3,012т, 5199л, 900кг</v>
      </c>
      <c r="G16" s="38">
        <f>'2016'!H31</f>
        <v>848153.22</v>
      </c>
      <c r="H16" s="38" t="str">
        <f>'2016'!I31</f>
        <v>котировка</v>
      </c>
      <c r="J16" s="4"/>
    </row>
    <row r="17" spans="1:10" s="23" customFormat="1" ht="38.25">
      <c r="A17" s="14" t="s">
        <v>173</v>
      </c>
      <c r="B17" s="22"/>
      <c r="C17" s="22"/>
      <c r="D17" s="22"/>
      <c r="E17" s="1" t="s">
        <v>147</v>
      </c>
      <c r="F17" s="42">
        <f>6364+32</f>
        <v>6396</v>
      </c>
      <c r="G17" s="38">
        <f>'2016'!H34+'2016'!H35</f>
        <v>18694167.76</v>
      </c>
      <c r="H17" s="38" t="s">
        <v>16</v>
      </c>
      <c r="J17" s="4"/>
    </row>
    <row r="18" spans="1:10" s="23" customFormat="1" ht="12.75">
      <c r="A18" s="14" t="s">
        <v>174</v>
      </c>
      <c r="B18" s="22"/>
      <c r="C18" s="22"/>
      <c r="D18" s="22"/>
      <c r="E18" s="15" t="s">
        <v>148</v>
      </c>
      <c r="F18" s="38">
        <v>0</v>
      </c>
      <c r="G18" s="38">
        <v>0</v>
      </c>
      <c r="H18" s="38">
        <v>0</v>
      </c>
      <c r="J18" s="4"/>
    </row>
    <row r="19" ht="12.75">
      <c r="G19" s="39">
        <f>SUM(G12:G18)</f>
        <v>79517196.26</v>
      </c>
    </row>
  </sheetData>
  <sheetProtection/>
  <mergeCells count="3">
    <mergeCell ref="A6:H6"/>
    <mergeCell ref="A7:H7"/>
    <mergeCell ref="A8:H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zoomScalePageLayoutView="0" workbookViewId="0" topLeftCell="A1">
      <selection activeCell="H21" sqref="H21"/>
    </sheetView>
  </sheetViews>
  <sheetFormatPr defaultColWidth="9.00390625" defaultRowHeight="12.75"/>
  <cols>
    <col min="1" max="1" width="7.00390625" style="3" customWidth="1"/>
    <col min="2" max="2" width="12.625" style="4" customWidth="1"/>
    <col min="3" max="3" width="10.75390625" style="4" customWidth="1"/>
    <col min="4" max="4" width="20.00390625" style="4" customWidth="1"/>
    <col min="5" max="5" width="40.25390625" style="5" customWidth="1"/>
    <col min="6" max="6" width="20.00390625" style="3" customWidth="1"/>
    <col min="7" max="7" width="20.00390625" style="4" customWidth="1"/>
    <col min="8" max="8" width="23.75390625" style="3" customWidth="1"/>
    <col min="9" max="9" width="9.125" style="23" customWidth="1"/>
    <col min="10" max="16384" width="9.125" style="4" customWidth="1"/>
  </cols>
  <sheetData>
    <row r="1" ht="12.75">
      <c r="H1" s="3" t="s">
        <v>6</v>
      </c>
    </row>
    <row r="2" ht="12.75">
      <c r="H2" s="3" t="s">
        <v>2</v>
      </c>
    </row>
    <row r="3" ht="12.75">
      <c r="H3" s="3" t="s">
        <v>3</v>
      </c>
    </row>
    <row r="4" spans="1:9" s="8" customFormat="1" ht="15.75">
      <c r="A4" s="7"/>
      <c r="E4" s="9"/>
      <c r="F4" s="7"/>
      <c r="H4" s="7"/>
      <c r="I4" s="25"/>
    </row>
    <row r="5" spans="1:9" s="8" customFormat="1" ht="15.75">
      <c r="A5" s="7"/>
      <c r="E5" s="9"/>
      <c r="F5" s="7"/>
      <c r="H5" s="7"/>
      <c r="I5" s="25"/>
    </row>
    <row r="6" spans="1:8" ht="16.5">
      <c r="A6" s="43" t="s">
        <v>7</v>
      </c>
      <c r="B6" s="43"/>
      <c r="C6" s="43"/>
      <c r="D6" s="43"/>
      <c r="E6" s="43"/>
      <c r="F6" s="43"/>
      <c r="G6" s="43"/>
      <c r="H6" s="43"/>
    </row>
    <row r="7" spans="1:8" ht="16.5">
      <c r="A7" s="43" t="s">
        <v>186</v>
      </c>
      <c r="B7" s="43"/>
      <c r="C7" s="43"/>
      <c r="D7" s="43"/>
      <c r="E7" s="43"/>
      <c r="F7" s="43"/>
      <c r="G7" s="43"/>
      <c r="H7" s="43"/>
    </row>
    <row r="8" spans="1:8" ht="16.5">
      <c r="A8" s="43"/>
      <c r="B8" s="43"/>
      <c r="C8" s="43"/>
      <c r="D8" s="43"/>
      <c r="E8" s="43"/>
      <c r="F8" s="43"/>
      <c r="G8" s="43"/>
      <c r="H8" s="43"/>
    </row>
    <row r="9" spans="1:9" s="8" customFormat="1" ht="15.75">
      <c r="A9" s="7"/>
      <c r="E9" s="9"/>
      <c r="F9" s="7"/>
      <c r="H9" s="7"/>
      <c r="I9" s="25"/>
    </row>
    <row r="10" spans="1:9" s="11" customFormat="1" ht="90">
      <c r="A10" s="10" t="s">
        <v>0</v>
      </c>
      <c r="B10" s="10" t="s">
        <v>1</v>
      </c>
      <c r="C10" s="10" t="s">
        <v>5</v>
      </c>
      <c r="D10" s="10" t="s">
        <v>4</v>
      </c>
      <c r="E10" s="10" t="s">
        <v>8</v>
      </c>
      <c r="F10" s="10" t="s">
        <v>9</v>
      </c>
      <c r="G10" s="10" t="s">
        <v>10</v>
      </c>
      <c r="H10" s="10" t="s">
        <v>11</v>
      </c>
      <c r="I10" s="27"/>
    </row>
    <row r="11" spans="1:9" s="13" customFormat="1" ht="11.25">
      <c r="A11" s="12">
        <v>1</v>
      </c>
      <c r="B11" s="12">
        <v>2</v>
      </c>
      <c r="C11" s="12">
        <v>3</v>
      </c>
      <c r="D11" s="12">
        <v>4</v>
      </c>
      <c r="E11" s="10">
        <v>5</v>
      </c>
      <c r="F11" s="12">
        <v>6</v>
      </c>
      <c r="G11" s="12">
        <v>7</v>
      </c>
      <c r="H11" s="12">
        <v>8</v>
      </c>
      <c r="I11" s="29"/>
    </row>
    <row r="12" spans="1:8" ht="12.75">
      <c r="A12" s="14" t="s">
        <v>12</v>
      </c>
      <c r="B12" s="22"/>
      <c r="C12" s="22"/>
      <c r="D12" s="22"/>
      <c r="E12" s="15" t="s">
        <v>151</v>
      </c>
      <c r="F12" s="38">
        <v>0</v>
      </c>
      <c r="G12" s="38">
        <v>0</v>
      </c>
      <c r="H12" s="38">
        <v>0</v>
      </c>
    </row>
    <row r="13" spans="1:9" s="21" customFormat="1" ht="76.5">
      <c r="A13" s="14" t="s">
        <v>169</v>
      </c>
      <c r="B13" s="22"/>
      <c r="C13" s="22"/>
      <c r="D13" s="22"/>
      <c r="E13" s="1" t="s">
        <v>146</v>
      </c>
      <c r="F13" s="16" t="str">
        <f>'2016'!G46</f>
        <v>8 шт.</v>
      </c>
      <c r="G13" s="16">
        <f>'2016'!H46</f>
        <v>885590.02</v>
      </c>
      <c r="H13" s="16" t="str">
        <f>'2016'!I46</f>
        <v>котировка</v>
      </c>
      <c r="I13" s="34"/>
    </row>
    <row r="14" spans="1:8" ht="12.75">
      <c r="A14" s="14" t="s">
        <v>170</v>
      </c>
      <c r="B14" s="22"/>
      <c r="C14" s="22"/>
      <c r="D14" s="22"/>
      <c r="E14" s="15" t="s">
        <v>150</v>
      </c>
      <c r="F14" s="2" t="s">
        <v>187</v>
      </c>
      <c r="G14" s="38">
        <f>'2016'!H44+'2016'!H45+'2016'!H47</f>
        <v>6647832.68</v>
      </c>
      <c r="H14" s="2" t="s">
        <v>188</v>
      </c>
    </row>
    <row r="15" spans="1:10" s="23" customFormat="1" ht="12.75">
      <c r="A15" s="14" t="s">
        <v>171</v>
      </c>
      <c r="B15" s="22"/>
      <c r="C15" s="22"/>
      <c r="D15" s="22"/>
      <c r="E15" s="15" t="s">
        <v>149</v>
      </c>
      <c r="F15" s="2" t="str">
        <f>'2016'!G48</f>
        <v>2 шт.</v>
      </c>
      <c r="G15" s="2">
        <f>'2016'!H48</f>
        <v>7552000</v>
      </c>
      <c r="H15" s="2" t="str">
        <f>'2016'!I48</f>
        <v>конкурс</v>
      </c>
      <c r="J15" s="4"/>
    </row>
    <row r="16" spans="1:10" s="23" customFormat="1" ht="12.75">
      <c r="A16" s="14" t="s">
        <v>172</v>
      </c>
      <c r="B16" s="22"/>
      <c r="C16" s="22"/>
      <c r="D16" s="22"/>
      <c r="E16" s="15" t="s">
        <v>166</v>
      </c>
      <c r="F16" s="38">
        <v>0</v>
      </c>
      <c r="G16" s="38">
        <v>0</v>
      </c>
      <c r="H16" s="38">
        <v>0</v>
      </c>
      <c r="J16" s="4"/>
    </row>
    <row r="17" spans="1:10" s="23" customFormat="1" ht="38.25">
      <c r="A17" s="14" t="s">
        <v>173</v>
      </c>
      <c r="B17" s="22"/>
      <c r="C17" s="22"/>
      <c r="D17" s="22"/>
      <c r="E17" s="1" t="s">
        <v>147</v>
      </c>
      <c r="F17" s="38">
        <v>0</v>
      </c>
      <c r="G17" s="38">
        <v>0</v>
      </c>
      <c r="H17" s="38">
        <v>0</v>
      </c>
      <c r="J17" s="4"/>
    </row>
    <row r="18" spans="1:10" s="23" customFormat="1" ht="12.75">
      <c r="A18" s="14" t="s">
        <v>174</v>
      </c>
      <c r="B18" s="22"/>
      <c r="C18" s="22"/>
      <c r="D18" s="22"/>
      <c r="E18" s="15" t="s">
        <v>148</v>
      </c>
      <c r="F18" s="38">
        <v>0</v>
      </c>
      <c r="G18" s="38">
        <v>0</v>
      </c>
      <c r="H18" s="38">
        <v>0</v>
      </c>
      <c r="J18" s="4"/>
    </row>
    <row r="19" ht="12.75">
      <c r="G19" s="39">
        <f>SUM(G12:G18)</f>
        <v>15085422.7</v>
      </c>
    </row>
  </sheetData>
  <sheetProtection/>
  <mergeCells count="3">
    <mergeCell ref="A6:H6"/>
    <mergeCell ref="A7:H7"/>
    <mergeCell ref="A8:H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zoomScalePageLayoutView="0" workbookViewId="0" topLeftCell="A1">
      <selection activeCell="H21" sqref="H21"/>
    </sheetView>
  </sheetViews>
  <sheetFormatPr defaultColWidth="9.00390625" defaultRowHeight="12.75"/>
  <cols>
    <col min="1" max="1" width="7.00390625" style="3" customWidth="1"/>
    <col min="2" max="2" width="12.625" style="4" customWidth="1"/>
    <col min="3" max="3" width="10.75390625" style="4" customWidth="1"/>
    <col min="4" max="4" width="20.00390625" style="4" customWidth="1"/>
    <col min="5" max="5" width="40.25390625" style="5" customWidth="1"/>
    <col min="6" max="6" width="20.00390625" style="3" customWidth="1"/>
    <col min="7" max="7" width="20.00390625" style="4" customWidth="1"/>
    <col min="8" max="8" width="23.75390625" style="3" customWidth="1"/>
    <col min="9" max="9" width="9.125" style="23" customWidth="1"/>
    <col min="10" max="16384" width="9.125" style="4" customWidth="1"/>
  </cols>
  <sheetData>
    <row r="1" ht="12.75">
      <c r="H1" s="3" t="s">
        <v>6</v>
      </c>
    </row>
    <row r="2" ht="12.75">
      <c r="H2" s="3" t="s">
        <v>2</v>
      </c>
    </row>
    <row r="3" ht="12.75">
      <c r="H3" s="3" t="s">
        <v>3</v>
      </c>
    </row>
    <row r="4" spans="1:9" s="8" customFormat="1" ht="15.75">
      <c r="A4" s="7"/>
      <c r="E4" s="9"/>
      <c r="F4" s="7"/>
      <c r="H4" s="7"/>
      <c r="I4" s="25"/>
    </row>
    <row r="5" spans="1:9" s="8" customFormat="1" ht="15.75">
      <c r="A5" s="7"/>
      <c r="E5" s="9"/>
      <c r="F5" s="7"/>
      <c r="H5" s="7"/>
      <c r="I5" s="25"/>
    </row>
    <row r="6" spans="1:8" ht="16.5">
      <c r="A6" s="43" t="s">
        <v>7</v>
      </c>
      <c r="B6" s="43"/>
      <c r="C6" s="43"/>
      <c r="D6" s="43"/>
      <c r="E6" s="43"/>
      <c r="F6" s="43"/>
      <c r="G6" s="43"/>
      <c r="H6" s="43"/>
    </row>
    <row r="7" spans="1:8" ht="16.5">
      <c r="A7" s="43" t="s">
        <v>189</v>
      </c>
      <c r="B7" s="43"/>
      <c r="C7" s="43"/>
      <c r="D7" s="43"/>
      <c r="E7" s="43"/>
      <c r="F7" s="43"/>
      <c r="G7" s="43"/>
      <c r="H7" s="43"/>
    </row>
    <row r="8" spans="1:8" ht="16.5">
      <c r="A8" s="43"/>
      <c r="B8" s="43"/>
      <c r="C8" s="43"/>
      <c r="D8" s="43"/>
      <c r="E8" s="43"/>
      <c r="F8" s="43"/>
      <c r="G8" s="43"/>
      <c r="H8" s="43"/>
    </row>
    <row r="9" spans="1:9" s="8" customFormat="1" ht="15.75">
      <c r="A9" s="7"/>
      <c r="E9" s="9"/>
      <c r="F9" s="7"/>
      <c r="H9" s="7"/>
      <c r="I9" s="25"/>
    </row>
    <row r="10" spans="1:9" s="11" customFormat="1" ht="90">
      <c r="A10" s="10" t="s">
        <v>0</v>
      </c>
      <c r="B10" s="10" t="s">
        <v>1</v>
      </c>
      <c r="C10" s="10" t="s">
        <v>5</v>
      </c>
      <c r="D10" s="10" t="s">
        <v>4</v>
      </c>
      <c r="E10" s="10" t="s">
        <v>8</v>
      </c>
      <c r="F10" s="10" t="s">
        <v>9</v>
      </c>
      <c r="G10" s="10" t="s">
        <v>10</v>
      </c>
      <c r="H10" s="10" t="s">
        <v>11</v>
      </c>
      <c r="I10" s="27"/>
    </row>
    <row r="11" spans="1:9" s="13" customFormat="1" ht="11.25">
      <c r="A11" s="12">
        <v>1</v>
      </c>
      <c r="B11" s="12">
        <v>2</v>
      </c>
      <c r="C11" s="12">
        <v>3</v>
      </c>
      <c r="D11" s="12">
        <v>4</v>
      </c>
      <c r="E11" s="10">
        <v>5</v>
      </c>
      <c r="F11" s="12">
        <v>6</v>
      </c>
      <c r="G11" s="12">
        <v>7</v>
      </c>
      <c r="H11" s="12">
        <v>8</v>
      </c>
      <c r="I11" s="29"/>
    </row>
    <row r="12" spans="1:8" ht="12.75">
      <c r="A12" s="14" t="s">
        <v>12</v>
      </c>
      <c r="B12" s="22"/>
      <c r="C12" s="22"/>
      <c r="D12" s="22"/>
      <c r="E12" s="15" t="s">
        <v>151</v>
      </c>
      <c r="F12" s="38">
        <v>0</v>
      </c>
      <c r="G12" s="38">
        <v>0</v>
      </c>
      <c r="H12" s="38">
        <v>0</v>
      </c>
    </row>
    <row r="13" spans="1:9" s="21" customFormat="1" ht="76.5">
      <c r="A13" s="14" t="s">
        <v>169</v>
      </c>
      <c r="B13" s="22"/>
      <c r="C13" s="22"/>
      <c r="D13" s="22"/>
      <c r="E13" s="1" t="s">
        <v>146</v>
      </c>
      <c r="F13" s="41">
        <v>0</v>
      </c>
      <c r="G13" s="41">
        <v>0</v>
      </c>
      <c r="H13" s="41">
        <v>0</v>
      </c>
      <c r="I13" s="34"/>
    </row>
    <row r="14" spans="1:8" ht="12.75">
      <c r="A14" s="14" t="s">
        <v>170</v>
      </c>
      <c r="B14" s="22"/>
      <c r="C14" s="22"/>
      <c r="D14" s="22"/>
      <c r="E14" s="15" t="s">
        <v>150</v>
      </c>
      <c r="F14" s="38" t="str">
        <f>'2016'!G49</f>
        <v>1 шт.</v>
      </c>
      <c r="G14" s="38">
        <f>'2016'!H49</f>
        <v>710000</v>
      </c>
      <c r="H14" s="38" t="str">
        <f>'2016'!I49</f>
        <v>котировка</v>
      </c>
    </row>
    <row r="15" spans="1:10" s="23" customFormat="1" ht="12.75">
      <c r="A15" s="14" t="s">
        <v>171</v>
      </c>
      <c r="B15" s="22"/>
      <c r="C15" s="22"/>
      <c r="D15" s="22"/>
      <c r="E15" s="15" t="s">
        <v>149</v>
      </c>
      <c r="F15" s="38">
        <v>0</v>
      </c>
      <c r="G15" s="38">
        <v>0</v>
      </c>
      <c r="H15" s="38">
        <v>0</v>
      </c>
      <c r="J15" s="4"/>
    </row>
    <row r="16" spans="1:10" s="23" customFormat="1" ht="12.75">
      <c r="A16" s="14" t="s">
        <v>172</v>
      </c>
      <c r="B16" s="22"/>
      <c r="C16" s="22"/>
      <c r="D16" s="22"/>
      <c r="E16" s="15" t="s">
        <v>166</v>
      </c>
      <c r="F16" s="38">
        <v>0</v>
      </c>
      <c r="G16" s="38">
        <v>0</v>
      </c>
      <c r="H16" s="38">
        <v>0</v>
      </c>
      <c r="J16" s="4"/>
    </row>
    <row r="17" spans="1:10" s="23" customFormat="1" ht="38.25">
      <c r="A17" s="14" t="s">
        <v>173</v>
      </c>
      <c r="B17" s="22"/>
      <c r="C17" s="22"/>
      <c r="D17" s="22"/>
      <c r="E17" s="1" t="s">
        <v>147</v>
      </c>
      <c r="F17" s="38">
        <v>0</v>
      </c>
      <c r="G17" s="38">
        <v>0</v>
      </c>
      <c r="H17" s="38">
        <v>0</v>
      </c>
      <c r="J17" s="4"/>
    </row>
    <row r="18" spans="1:10" s="23" customFormat="1" ht="12.75">
      <c r="A18" s="14" t="s">
        <v>174</v>
      </c>
      <c r="B18" s="22"/>
      <c r="C18" s="22"/>
      <c r="D18" s="22"/>
      <c r="E18" s="15" t="s">
        <v>148</v>
      </c>
      <c r="F18" s="38">
        <v>0</v>
      </c>
      <c r="G18" s="38">
        <v>0</v>
      </c>
      <c r="H18" s="38">
        <v>0</v>
      </c>
      <c r="J18" s="4"/>
    </row>
    <row r="19" ht="12.75">
      <c r="G19" s="39">
        <f>SUM(G12:G18)</f>
        <v>710000</v>
      </c>
    </row>
  </sheetData>
  <sheetProtection/>
  <mergeCells count="3">
    <mergeCell ref="A6:H6"/>
    <mergeCell ref="A7:H7"/>
    <mergeCell ref="A8:H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zoomScalePageLayoutView="0" workbookViewId="0" topLeftCell="A1">
      <selection activeCell="G24" sqref="G24"/>
    </sheetView>
  </sheetViews>
  <sheetFormatPr defaultColWidth="9.00390625" defaultRowHeight="12.75"/>
  <cols>
    <col min="1" max="1" width="7.00390625" style="3" customWidth="1"/>
    <col min="2" max="2" width="12.625" style="4" customWidth="1"/>
    <col min="3" max="3" width="10.75390625" style="4" customWidth="1"/>
    <col min="4" max="4" width="20.00390625" style="4" customWidth="1"/>
    <col min="5" max="5" width="40.25390625" style="5" customWidth="1"/>
    <col min="6" max="6" width="20.00390625" style="3" customWidth="1"/>
    <col min="7" max="7" width="20.00390625" style="4" customWidth="1"/>
    <col min="8" max="8" width="23.75390625" style="3" customWidth="1"/>
    <col min="9" max="9" width="9.125" style="23" customWidth="1"/>
    <col min="10" max="16384" width="9.125" style="4" customWidth="1"/>
  </cols>
  <sheetData>
    <row r="1" ht="12.75">
      <c r="H1" s="3" t="s">
        <v>6</v>
      </c>
    </row>
    <row r="2" ht="12.75">
      <c r="H2" s="3" t="s">
        <v>2</v>
      </c>
    </row>
    <row r="3" ht="12.75">
      <c r="H3" s="3" t="s">
        <v>3</v>
      </c>
    </row>
    <row r="4" spans="1:9" s="8" customFormat="1" ht="15.75">
      <c r="A4" s="7"/>
      <c r="E4" s="9"/>
      <c r="F4" s="7"/>
      <c r="H4" s="7"/>
      <c r="I4" s="25"/>
    </row>
    <row r="5" spans="1:9" s="8" customFormat="1" ht="15.75">
      <c r="A5" s="7"/>
      <c r="E5" s="9"/>
      <c r="F5" s="7"/>
      <c r="H5" s="7"/>
      <c r="I5" s="25"/>
    </row>
    <row r="6" spans="1:8" ht="16.5">
      <c r="A6" s="43" t="s">
        <v>7</v>
      </c>
      <c r="B6" s="43"/>
      <c r="C6" s="43"/>
      <c r="D6" s="43"/>
      <c r="E6" s="43"/>
      <c r="F6" s="43"/>
      <c r="G6" s="43"/>
      <c r="H6" s="43"/>
    </row>
    <row r="7" spans="1:8" ht="16.5">
      <c r="A7" s="43" t="s">
        <v>189</v>
      </c>
      <c r="B7" s="43"/>
      <c r="C7" s="43"/>
      <c r="D7" s="43"/>
      <c r="E7" s="43"/>
      <c r="F7" s="43"/>
      <c r="G7" s="43"/>
      <c r="H7" s="43"/>
    </row>
    <row r="8" spans="1:8" ht="16.5">
      <c r="A8" s="43"/>
      <c r="B8" s="43"/>
      <c r="C8" s="43"/>
      <c r="D8" s="43"/>
      <c r="E8" s="43"/>
      <c r="F8" s="43"/>
      <c r="G8" s="43"/>
      <c r="H8" s="43"/>
    </row>
    <row r="9" spans="1:9" s="8" customFormat="1" ht="15.75">
      <c r="A9" s="7"/>
      <c r="E9" s="9"/>
      <c r="F9" s="7"/>
      <c r="H9" s="7"/>
      <c r="I9" s="25"/>
    </row>
    <row r="10" spans="1:9" s="11" customFormat="1" ht="90">
      <c r="A10" s="10" t="s">
        <v>0</v>
      </c>
      <c r="B10" s="10" t="s">
        <v>1</v>
      </c>
      <c r="C10" s="10" t="s">
        <v>5</v>
      </c>
      <c r="D10" s="10" t="s">
        <v>4</v>
      </c>
      <c r="E10" s="10" t="s">
        <v>8</v>
      </c>
      <c r="F10" s="10" t="s">
        <v>9</v>
      </c>
      <c r="G10" s="10" t="s">
        <v>10</v>
      </c>
      <c r="H10" s="10" t="s">
        <v>11</v>
      </c>
      <c r="I10" s="27"/>
    </row>
    <row r="11" spans="1:9" s="13" customFormat="1" ht="11.25">
      <c r="A11" s="12">
        <v>1</v>
      </c>
      <c r="B11" s="12">
        <v>2</v>
      </c>
      <c r="C11" s="12">
        <v>3</v>
      </c>
      <c r="D11" s="12">
        <v>4</v>
      </c>
      <c r="E11" s="10">
        <v>5</v>
      </c>
      <c r="F11" s="12">
        <v>6</v>
      </c>
      <c r="G11" s="12">
        <v>7</v>
      </c>
      <c r="H11" s="12">
        <v>8</v>
      </c>
      <c r="I11" s="29"/>
    </row>
    <row r="12" spans="1:8" ht="12.75">
      <c r="A12" s="14" t="s">
        <v>12</v>
      </c>
      <c r="B12" s="22"/>
      <c r="C12" s="22"/>
      <c r="D12" s="22"/>
      <c r="E12" s="15" t="s">
        <v>151</v>
      </c>
      <c r="F12" s="38"/>
      <c r="G12" s="38">
        <f>январь!G12+февраль!G12+март!G12</f>
        <v>9795725.95</v>
      </c>
      <c r="H12" s="38"/>
    </row>
    <row r="13" spans="1:9" s="21" customFormat="1" ht="76.5">
      <c r="A13" s="14" t="s">
        <v>169</v>
      </c>
      <c r="B13" s="22"/>
      <c r="C13" s="22"/>
      <c r="D13" s="22"/>
      <c r="E13" s="1" t="s">
        <v>146</v>
      </c>
      <c r="F13" s="41"/>
      <c r="G13" s="38">
        <f>январь!G13+февраль!G13+март!G13</f>
        <v>67875767.8872</v>
      </c>
      <c r="H13" s="41"/>
      <c r="I13" s="34"/>
    </row>
    <row r="14" spans="1:8" ht="12.75">
      <c r="A14" s="14" t="s">
        <v>170</v>
      </c>
      <c r="B14" s="22"/>
      <c r="C14" s="22"/>
      <c r="D14" s="22"/>
      <c r="E14" s="15" t="s">
        <v>150</v>
      </c>
      <c r="F14" s="38"/>
      <c r="G14" s="38">
        <f>январь!G14+февраль!G14+март!G14</f>
        <v>8991800</v>
      </c>
      <c r="H14" s="38"/>
    </row>
    <row r="15" spans="1:10" s="23" customFormat="1" ht="12.75">
      <c r="A15" s="14" t="s">
        <v>171</v>
      </c>
      <c r="B15" s="22"/>
      <c r="C15" s="22"/>
      <c r="D15" s="22"/>
      <c r="E15" s="15" t="s">
        <v>149</v>
      </c>
      <c r="F15" s="38"/>
      <c r="G15" s="38">
        <f>январь!G15+февраль!G15+март!G15</f>
        <v>34933919.99</v>
      </c>
      <c r="H15" s="38"/>
      <c r="J15" s="4"/>
    </row>
    <row r="16" spans="1:10" s="23" customFormat="1" ht="12.75">
      <c r="A16" s="14" t="s">
        <v>172</v>
      </c>
      <c r="B16" s="22"/>
      <c r="C16" s="22"/>
      <c r="D16" s="22"/>
      <c r="E16" s="15" t="s">
        <v>166</v>
      </c>
      <c r="F16" s="38"/>
      <c r="G16" s="38">
        <f>январь!G16+февраль!G16+март!G16</f>
        <v>848153.22</v>
      </c>
      <c r="H16" s="38"/>
      <c r="J16" s="4"/>
    </row>
    <row r="17" spans="1:10" s="23" customFormat="1" ht="38.25">
      <c r="A17" s="14" t="s">
        <v>173</v>
      </c>
      <c r="B17" s="22"/>
      <c r="C17" s="22"/>
      <c r="D17" s="22"/>
      <c r="E17" s="1" t="s">
        <v>147</v>
      </c>
      <c r="F17" s="38"/>
      <c r="G17" s="38">
        <f>январь!G17+февраль!G17+март!G17</f>
        <v>18694167.76</v>
      </c>
      <c r="H17" s="38"/>
      <c r="J17" s="4"/>
    </row>
    <row r="18" spans="1:10" s="23" customFormat="1" ht="12.75">
      <c r="A18" s="14" t="s">
        <v>174</v>
      </c>
      <c r="B18" s="22"/>
      <c r="C18" s="22"/>
      <c r="D18" s="22"/>
      <c r="E18" s="15" t="s">
        <v>148</v>
      </c>
      <c r="F18" s="38"/>
      <c r="G18" s="38">
        <f>январь!G18+февраль!G18+март!G18</f>
        <v>0</v>
      </c>
      <c r="H18" s="38"/>
      <c r="J18" s="4"/>
    </row>
    <row r="19" ht="12.75">
      <c r="G19" s="39">
        <f>SUM(G12:G18)</f>
        <v>141139534.80719998</v>
      </c>
    </row>
  </sheetData>
  <sheetProtection/>
  <mergeCells count="3">
    <mergeCell ref="A6:H6"/>
    <mergeCell ref="A7:H7"/>
    <mergeCell ref="A8:H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Шамаева Ирина Олеговна</cp:lastModifiedBy>
  <cp:lastPrinted>2016-06-20T03:41:15Z</cp:lastPrinted>
  <dcterms:created xsi:type="dcterms:W3CDTF">2012-02-10T12:30:27Z</dcterms:created>
  <dcterms:modified xsi:type="dcterms:W3CDTF">2016-06-23T01:46:16Z</dcterms:modified>
  <cp:category/>
  <cp:version/>
  <cp:contentType/>
  <cp:contentStatus/>
</cp:coreProperties>
</file>